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eter.tran\Documents\CSS-FD\"/>
    </mc:Choice>
  </mc:AlternateContent>
  <workbookProtection workbookAlgorithmName="SHA-512" workbookHashValue="+Z0tNWj9ManC+TKzyYJ5omFfE3CJd98md2PEaRT20NfB8syfkXoz6HDLvvG6R6CPgMuQkdMihln37VMGXaJYOw==" workbookSaltValue="m2jgD0aLHQUifdtv8i8ViA==" workbookSpinCount="100000" lockStructure="1"/>
  <bookViews>
    <workbookView xWindow="120" yWindow="1020" windowWidth="19095" windowHeight="8715" tabRatio="820"/>
  </bookViews>
  <sheets>
    <sheet name="CSS-FD" sheetId="1" r:id="rId1"/>
    <sheet name="CSS-FD equations" sheetId="5" state="hidden" r:id="rId2"/>
    <sheet name="Notes CSS-FD" sheetId="6" r:id="rId3"/>
    <sheet name="Acoustics CSS-FD" sheetId="8" r:id="rId4"/>
  </sheets>
  <definedNames>
    <definedName name="adpi.">#REF!</definedName>
  </definedNames>
  <calcPr calcId="152511" concurrentCalc="0"/>
</workbook>
</file>

<file path=xl/calcChain.xml><?xml version="1.0" encoding="utf-8"?>
<calcChain xmlns="http://schemas.openxmlformats.org/spreadsheetml/2006/main">
  <c r="B4" i="5" l="1"/>
  <c r="B8" i="5"/>
  <c r="B14" i="5"/>
  <c r="B26" i="5"/>
  <c r="A34" i="5"/>
  <c r="B34" i="5"/>
  <c r="B38" i="5"/>
  <c r="B40" i="5"/>
  <c r="C34" i="5"/>
  <c r="C38" i="5"/>
  <c r="C40" i="5"/>
  <c r="D34" i="5"/>
  <c r="D38" i="5"/>
  <c r="D40" i="5"/>
  <c r="E34" i="5"/>
  <c r="E38" i="5"/>
  <c r="E40" i="5"/>
  <c r="F38" i="5"/>
  <c r="F40" i="5"/>
  <c r="G38" i="5"/>
  <c r="G40" i="5"/>
  <c r="H40" i="5"/>
  <c r="I14" i="5"/>
  <c r="C26" i="5"/>
  <c r="A44" i="5"/>
  <c r="C44" i="5"/>
  <c r="C48" i="5"/>
  <c r="M25" i="8"/>
  <c r="D44" i="5"/>
  <c r="D48" i="5"/>
  <c r="N25" i="8"/>
  <c r="E44" i="5"/>
  <c r="E48" i="5"/>
  <c r="O25" i="8"/>
  <c r="F48" i="5"/>
  <c r="P25" i="8"/>
  <c r="G48" i="5"/>
  <c r="Q25" i="8"/>
  <c r="B44" i="5"/>
  <c r="B48" i="5"/>
  <c r="L25" i="8"/>
  <c r="E25" i="8"/>
  <c r="F25" i="8"/>
  <c r="G25" i="8"/>
  <c r="H25" i="8"/>
  <c r="I25" i="8"/>
  <c r="D25" i="8"/>
  <c r="C35" i="5"/>
  <c r="D35" i="5"/>
  <c r="E35" i="5"/>
  <c r="F35" i="5"/>
  <c r="G35" i="5"/>
  <c r="B35" i="5"/>
  <c r="B45" i="5"/>
  <c r="C45" i="5"/>
  <c r="G45" i="5"/>
  <c r="F45" i="5"/>
  <c r="E45" i="5"/>
  <c r="D45" i="5"/>
  <c r="B50" i="5"/>
  <c r="C50" i="5"/>
  <c r="D50" i="5"/>
  <c r="E50" i="5"/>
  <c r="F50" i="5"/>
  <c r="G50" i="5"/>
  <c r="H50" i="5"/>
  <c r="L34" i="8"/>
  <c r="F49" i="5"/>
  <c r="G49" i="5"/>
  <c r="E49" i="5"/>
  <c r="B49" i="5"/>
  <c r="C49" i="5"/>
  <c r="D49" i="5"/>
  <c r="H49" i="5"/>
  <c r="L33" i="8"/>
  <c r="F46" i="5"/>
  <c r="G46" i="5"/>
  <c r="E46" i="5"/>
  <c r="B46" i="5"/>
  <c r="C46" i="5"/>
  <c r="D46" i="5"/>
  <c r="H46" i="5"/>
  <c r="L32" i="8"/>
  <c r="D34" i="8"/>
  <c r="B39" i="5"/>
  <c r="C39" i="5"/>
  <c r="D39" i="5"/>
  <c r="E39" i="5"/>
  <c r="F39" i="5"/>
  <c r="G39" i="5"/>
  <c r="H39" i="5"/>
  <c r="D33" i="8"/>
  <c r="B36" i="5"/>
  <c r="C36" i="5"/>
  <c r="D36" i="5"/>
  <c r="E36" i="5"/>
  <c r="F36" i="5"/>
  <c r="G36" i="5"/>
  <c r="H36" i="5"/>
  <c r="D32" i="8"/>
  <c r="C25" i="5"/>
  <c r="E17" i="1"/>
  <c r="B25" i="5"/>
  <c r="D17" i="1"/>
  <c r="B24" i="5"/>
  <c r="B23" i="5"/>
  <c r="O31" i="8"/>
  <c r="P31" i="8"/>
  <c r="Q31" i="8"/>
  <c r="E31" i="8"/>
  <c r="F31" i="8"/>
  <c r="G31" i="8"/>
  <c r="H31" i="8"/>
  <c r="I31" i="8"/>
  <c r="D31" i="8"/>
  <c r="C21" i="5"/>
  <c r="B21" i="5"/>
  <c r="I13" i="5"/>
  <c r="B13" i="5"/>
  <c r="B9" i="5"/>
  <c r="C27" i="5"/>
  <c r="E19" i="1"/>
  <c r="I12" i="5"/>
  <c r="C22" i="5"/>
  <c r="B12" i="5"/>
  <c r="B22" i="5"/>
  <c r="B27" i="5"/>
  <c r="D19" i="1"/>
  <c r="D14" i="1"/>
  <c r="D15" i="1"/>
  <c r="D16" i="1"/>
  <c r="D18" i="1"/>
  <c r="M31" i="8"/>
  <c r="N31" i="8"/>
  <c r="L31" i="8"/>
  <c r="C23" i="5"/>
  <c r="E15" i="1"/>
  <c r="E18" i="1"/>
  <c r="C24" i="5"/>
  <c r="E16" i="1"/>
</calcChain>
</file>

<file path=xl/sharedStrings.xml><?xml version="1.0" encoding="utf-8"?>
<sst xmlns="http://schemas.openxmlformats.org/spreadsheetml/2006/main" count="125" uniqueCount="73">
  <si>
    <t>Inputs</t>
  </si>
  <si>
    <t>Airflow Rate</t>
  </si>
  <si>
    <t>Input Values</t>
  </si>
  <si>
    <t>Results</t>
  </si>
  <si>
    <r>
      <t xml:space="preserve">SMARTEMP </t>
    </r>
    <r>
      <rPr>
        <sz val="14"/>
        <color rgb="FFFF9900"/>
        <rFont val="Calibri"/>
        <family val="2"/>
        <scheme val="minor"/>
      </rPr>
      <t>PRODUCT SELECTION CALCULATOR</t>
    </r>
  </si>
  <si>
    <t>L/s</t>
  </si>
  <si>
    <t>click to see product on smartair.asia</t>
  </si>
  <si>
    <t>Pa</t>
  </si>
  <si>
    <t>Sound Power Level (dB(A))</t>
  </si>
  <si>
    <t>DN100</t>
  </si>
  <si>
    <t>Auditorium Step Diffuser [CSS-FD]</t>
  </si>
  <si>
    <t>Total Pressure Drop (Pa)</t>
  </si>
  <si>
    <t>Total Pressure Drop</t>
  </si>
  <si>
    <t xml:space="preserve">Key: </t>
  </si>
  <si>
    <t>Suitable</t>
  </si>
  <si>
    <t>Not Suitable</t>
  </si>
  <si>
    <t>Max Permissible Pressure</t>
  </si>
  <si>
    <t>Max Pressure</t>
  </si>
  <si>
    <t>DN125</t>
  </si>
  <si>
    <t>SWL (dB(A))</t>
  </si>
  <si>
    <t>Maximum Permissible Total Pressure</t>
  </si>
  <si>
    <t>Max Selected Total Pressure (Pa)</t>
  </si>
  <si>
    <t>Total Pressure (Pa)</t>
  </si>
  <si>
    <t>*</t>
  </si>
  <si>
    <t>Diffuser Sizing</t>
  </si>
  <si>
    <t>Refer to 'Notes CSS-FD' worksheet for notes and diffuser sizing</t>
  </si>
  <si>
    <t>Max Recommended Airflow</t>
  </si>
  <si>
    <t>Max Selected Airflow</t>
  </si>
  <si>
    <t>Q-P</t>
  </si>
  <si>
    <t>Warning</t>
  </si>
  <si>
    <t>ALL DIMENSIONS IN mm</t>
  </si>
  <si>
    <r>
      <t xml:space="preserve">Sound Pressure Level (dB(A)) </t>
    </r>
    <r>
      <rPr>
        <b/>
        <sz val="11"/>
        <color theme="1"/>
        <rFont val="Calibri"/>
        <family val="2"/>
        <scheme val="minor"/>
      </rPr>
      <t>**</t>
    </r>
  </si>
  <si>
    <t>**</t>
  </si>
  <si>
    <t>Estimated sound pressure level for seated auditorium occupant based on one diffuser per seat</t>
  </si>
  <si>
    <t>Acoustic</t>
  </si>
  <si>
    <t>125 Hz</t>
  </si>
  <si>
    <t>250 Hz</t>
  </si>
  <si>
    <t>500 Hz</t>
  </si>
  <si>
    <t>1000 Hz</t>
  </si>
  <si>
    <t>2000 Hz</t>
  </si>
  <si>
    <t>4000 Hz</t>
  </si>
  <si>
    <t>NC</t>
  </si>
  <si>
    <t>SPressureL</t>
  </si>
  <si>
    <t>A-weight SPL</t>
  </si>
  <si>
    <t>A-Weight SWL</t>
  </si>
  <si>
    <t>dBA</t>
  </si>
  <si>
    <t>A-Weight</t>
  </si>
  <si>
    <t>SWL (Val)</t>
  </si>
  <si>
    <t>SPL (db(A))</t>
  </si>
  <si>
    <t>SPL (NC)</t>
  </si>
  <si>
    <r>
      <t>Sound Pressure Level (NC)</t>
    </r>
    <r>
      <rPr>
        <sz val="12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**</t>
    </r>
  </si>
  <si>
    <t>NC 15</t>
  </si>
  <si>
    <t>NC 20</t>
  </si>
  <si>
    <t>NC 25</t>
  </si>
  <si>
    <t>NC 30</t>
  </si>
  <si>
    <t>NC 35</t>
  </si>
  <si>
    <t>NC 40</t>
  </si>
  <si>
    <t>Sound Power Level [dB(A)]</t>
  </si>
  <si>
    <t>Sound Pressure Level [dB(A)]</t>
  </si>
  <si>
    <t>Sound Pressure Level [NC]</t>
  </si>
  <si>
    <t>Sound Power Level (dB)</t>
  </si>
  <si>
    <t>Refer to 'Acoustics CSS-FD' worksheet for detailed acoustic data</t>
  </si>
  <si>
    <t>Auditorium Step Diffuser [CSS-FD] Acoustic Data</t>
  </si>
  <si>
    <t>Auditorium Step Diffuser [CSS-FD] Notes</t>
  </si>
  <si>
    <t>default 20 Pa</t>
  </si>
  <si>
    <r>
      <t>m</t>
    </r>
    <r>
      <rPr>
        <vertAlign val="superscript"/>
        <sz val="11"/>
        <color theme="1" tint="0.34998626667073579"/>
        <rFont val="Calibri"/>
        <family val="2"/>
        <scheme val="minor"/>
      </rPr>
      <t>3</t>
    </r>
    <r>
      <rPr>
        <sz val="11"/>
        <color theme="1" tint="0.34998626667073579"/>
        <rFont val="Calibri"/>
        <family val="2"/>
        <scheme val="minor"/>
      </rPr>
      <t>/h</t>
    </r>
  </si>
  <si>
    <t>4.9 L/s</t>
  </si>
  <si>
    <t>19 L/s</t>
  </si>
  <si>
    <t>Unit Selection</t>
  </si>
  <si>
    <t>Unit Type</t>
  </si>
  <si>
    <t>Unit Multiplier</t>
  </si>
  <si>
    <t>Copyright © 2017 SMARTAIR DIFFUSION</t>
  </si>
  <si>
    <t>v 1.7 [06/2017]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</si>
</sst>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6"/>
      <color rgb="FFFF9900"/>
      <name val="Calibri"/>
      <family val="2"/>
      <scheme val="minor"/>
    </font>
    <font>
      <sz val="14"/>
      <color rgb="FFFF9900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FF990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9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sz val="10"/>
      <name val="Arial"/>
      <family val="2"/>
    </font>
    <font>
      <sz val="11"/>
      <color theme="0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vertAlign val="superscript"/>
      <sz val="11"/>
      <color theme="1" tint="0.34998626667073579"/>
      <name val="Calibri"/>
      <family val="2"/>
      <scheme val="minor"/>
    </font>
    <font>
      <sz val="8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</fills>
  <borders count="5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double">
        <color rgb="FFFF8001"/>
      </bottom>
      <diagonal/>
    </border>
    <border>
      <left style="thin">
        <color theme="1" tint="0.14996795556505021"/>
      </left>
      <right/>
      <top style="thin">
        <color theme="1" tint="0.14996795556505021"/>
      </top>
      <bottom/>
      <diagonal/>
    </border>
    <border>
      <left/>
      <right/>
      <top style="thin">
        <color theme="1" tint="0.14996795556505021"/>
      </top>
      <bottom/>
      <diagonal/>
    </border>
    <border>
      <left style="thin">
        <color theme="1" tint="0.14996795556505021"/>
      </left>
      <right/>
      <top/>
      <bottom/>
      <diagonal/>
    </border>
    <border>
      <left/>
      <right/>
      <top/>
      <bottom style="thick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theme="1"/>
      </right>
      <top/>
      <bottom/>
      <diagonal/>
    </border>
    <border>
      <left/>
      <right style="thin">
        <color indexed="64"/>
      </right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auto="1"/>
      </right>
      <top/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1" tint="0.14996795556505021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8" fillId="7" borderId="0" applyNumberFormat="0" applyBorder="0" applyAlignment="0" applyProtection="0"/>
  </cellStyleXfs>
  <cellXfs count="140">
    <xf numFmtId="0" fontId="0" fillId="0" borderId="0" xfId="0"/>
    <xf numFmtId="0" fontId="1" fillId="0" borderId="1" xfId="1"/>
    <xf numFmtId="0" fontId="2" fillId="0" borderId="0" xfId="0" applyFont="1"/>
    <xf numFmtId="2" fontId="0" fillId="0" borderId="0" xfId="0" applyNumberFormat="1"/>
    <xf numFmtId="0" fontId="0" fillId="0" borderId="0" xfId="0" applyAlignment="1">
      <alignment horizontal="center" vertical="center"/>
    </xf>
    <xf numFmtId="0" fontId="0" fillId="4" borderId="0" xfId="0" applyFill="1"/>
    <xf numFmtId="0" fontId="0" fillId="0" borderId="0" xfId="0" applyFill="1"/>
    <xf numFmtId="0" fontId="0" fillId="4" borderId="0" xfId="0" applyFill="1" applyAlignment="1">
      <alignment horizontal="right"/>
    </xf>
    <xf numFmtId="0" fontId="0" fillId="4" borderId="0" xfId="0" applyFill="1" applyAlignment="1">
      <alignment horizontal="center"/>
    </xf>
    <xf numFmtId="0" fontId="6" fillId="4" borderId="0" xfId="0" applyFont="1" applyFill="1" applyAlignment="1">
      <alignment horizontal="right"/>
    </xf>
    <xf numFmtId="0" fontId="0" fillId="4" borderId="0" xfId="0" applyFill="1" applyBorder="1"/>
    <xf numFmtId="0" fontId="5" fillId="4" borderId="0" xfId="0" applyFont="1" applyFill="1" applyAlignment="1">
      <alignment horizontal="left" vertical="top"/>
    </xf>
    <xf numFmtId="0" fontId="0" fillId="4" borderId="0" xfId="0" applyFill="1" applyAlignment="1">
      <alignment horizontal="center" vertical="center"/>
    </xf>
    <xf numFmtId="0" fontId="7" fillId="3" borderId="3" xfId="2" applyFont="1" applyFill="1" applyBorder="1" applyAlignment="1" applyProtection="1">
      <alignment horizontal="center" vertical="center"/>
      <protection locked="0"/>
    </xf>
    <xf numFmtId="0" fontId="8" fillId="4" borderId="0" xfId="0" applyFont="1" applyFill="1"/>
    <xf numFmtId="0" fontId="4" fillId="5" borderId="0" xfId="0" applyFont="1" applyFill="1" applyAlignment="1">
      <alignment horizontal="center" vertical="center"/>
    </xf>
    <xf numFmtId="0" fontId="0" fillId="2" borderId="4" xfId="0" applyFill="1" applyBorder="1"/>
    <xf numFmtId="0" fontId="0" fillId="2" borderId="5" xfId="0" applyFill="1" applyBorder="1"/>
    <xf numFmtId="0" fontId="0" fillId="2" borderId="0" xfId="0" applyFill="1" applyBorder="1"/>
    <xf numFmtId="0" fontId="0" fillId="2" borderId="6" xfId="0" applyFill="1" applyBorder="1"/>
    <xf numFmtId="0" fontId="12" fillId="2" borderId="0" xfId="0" applyFont="1" applyFill="1" applyBorder="1"/>
    <xf numFmtId="0" fontId="14" fillId="2" borderId="0" xfId="0" applyFont="1" applyFill="1" applyBorder="1" applyAlignment="1">
      <alignment vertical="center"/>
    </xf>
    <xf numFmtId="0" fontId="15" fillId="2" borderId="0" xfId="3" applyFont="1" applyFill="1" applyBorder="1"/>
    <xf numFmtId="0" fontId="10" fillId="2" borderId="0" xfId="3" applyFill="1" applyBorder="1"/>
    <xf numFmtId="0" fontId="0" fillId="4" borderId="7" xfId="0" applyFill="1" applyBorder="1"/>
    <xf numFmtId="0" fontId="0" fillId="0" borderId="8" xfId="0" applyBorder="1"/>
    <xf numFmtId="0" fontId="0" fillId="0" borderId="8" xfId="0" applyFill="1" applyBorder="1"/>
    <xf numFmtId="0" fontId="0" fillId="0" borderId="8" xfId="0" applyBorder="1" applyAlignment="1">
      <alignment horizontal="center" vertical="center"/>
    </xf>
    <xf numFmtId="0" fontId="0" fillId="0" borderId="9" xfId="0" applyFill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0" fillId="0" borderId="0" xfId="0" applyBorder="1"/>
    <xf numFmtId="0" fontId="9" fillId="0" borderId="10" xfId="0" applyFont="1" applyBorder="1" applyAlignment="1">
      <alignment horizontal="center" vertical="center"/>
    </xf>
    <xf numFmtId="0" fontId="0" fillId="4" borderId="11" xfId="0" applyFill="1" applyBorder="1"/>
    <xf numFmtId="0" fontId="0" fillId="4" borderId="12" xfId="0" applyFill="1" applyBorder="1" applyAlignment="1">
      <alignment horizontal="right"/>
    </xf>
    <xf numFmtId="0" fontId="0" fillId="4" borderId="12" xfId="0" applyFill="1" applyBorder="1"/>
    <xf numFmtId="0" fontId="0" fillId="4" borderId="12" xfId="0" applyFill="1" applyBorder="1" applyAlignment="1">
      <alignment vertical="center"/>
    </xf>
    <xf numFmtId="0" fontId="0" fillId="4" borderId="13" xfId="0" applyFill="1" applyBorder="1"/>
    <xf numFmtId="0" fontId="6" fillId="4" borderId="0" xfId="0" applyFont="1" applyFill="1" applyAlignment="1">
      <alignment horizontal="right"/>
    </xf>
    <xf numFmtId="0" fontId="0" fillId="4" borderId="0" xfId="0" applyFill="1" applyAlignment="1">
      <alignment horizontal="center"/>
    </xf>
    <xf numFmtId="0" fontId="19" fillId="0" borderId="14" xfId="6"/>
    <xf numFmtId="0" fontId="0" fillId="0" borderId="0" xfId="0" applyNumberFormat="1"/>
    <xf numFmtId="0" fontId="0" fillId="4" borderId="15" xfId="0" applyFill="1" applyBorder="1"/>
    <xf numFmtId="0" fontId="18" fillId="2" borderId="0" xfId="5" applyFont="1" applyFill="1" applyBorder="1" applyAlignment="1">
      <alignment vertical="center"/>
    </xf>
    <xf numFmtId="0" fontId="18" fillId="2" borderId="16" xfId="5" applyFont="1" applyFill="1" applyBorder="1" applyAlignment="1">
      <alignment vertical="center"/>
    </xf>
    <xf numFmtId="0" fontId="9" fillId="4" borderId="17" xfId="0" applyFont="1" applyFill="1" applyBorder="1" applyAlignment="1">
      <alignment horizontal="left" vertical="center"/>
    </xf>
    <xf numFmtId="0" fontId="20" fillId="4" borderId="19" xfId="0" applyFont="1" applyFill="1" applyBorder="1" applyAlignment="1">
      <alignment horizontal="left" vertical="center"/>
    </xf>
    <xf numFmtId="0" fontId="9" fillId="4" borderId="20" xfId="0" applyFont="1" applyFill="1" applyBorder="1" applyAlignment="1">
      <alignment horizontal="left" vertical="center"/>
    </xf>
    <xf numFmtId="0" fontId="16" fillId="4" borderId="21" xfId="4" applyFont="1" applyFill="1" applyBorder="1"/>
    <xf numFmtId="0" fontId="21" fillId="4" borderId="0" xfId="0" applyFont="1" applyFill="1" applyBorder="1" applyAlignment="1">
      <alignment horizontal="right" vertical="center"/>
    </xf>
    <xf numFmtId="0" fontId="21" fillId="3" borderId="22" xfId="0" applyFont="1" applyFill="1" applyBorder="1" applyAlignment="1">
      <alignment horizontal="center" vertical="center"/>
    </xf>
    <xf numFmtId="0" fontId="21" fillId="6" borderId="22" xfId="0" applyFont="1" applyFill="1" applyBorder="1" applyAlignment="1">
      <alignment horizontal="center" vertical="center"/>
    </xf>
    <xf numFmtId="164" fontId="20" fillId="0" borderId="18" xfId="0" applyNumberFormat="1" applyFont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0" borderId="0" xfId="0"/>
    <xf numFmtId="11" fontId="0" fillId="0" borderId="0" xfId="0" applyNumberFormat="1"/>
    <xf numFmtId="0" fontId="0" fillId="2" borderId="0" xfId="0" applyFill="1"/>
    <xf numFmtId="164" fontId="9" fillId="0" borderId="25" xfId="0" applyNumberFormat="1" applyFont="1" applyBorder="1" applyAlignment="1">
      <alignment horizontal="center" vertical="center"/>
    </xf>
    <xf numFmtId="164" fontId="20" fillId="0" borderId="24" xfId="0" applyNumberFormat="1" applyFont="1" applyBorder="1" applyAlignment="1">
      <alignment horizontal="center" vertical="center"/>
    </xf>
    <xf numFmtId="0" fontId="23" fillId="3" borderId="22" xfId="0" applyFont="1" applyFill="1" applyBorder="1" applyAlignment="1">
      <alignment horizontal="center" vertical="center"/>
    </xf>
    <xf numFmtId="2" fontId="2" fillId="0" borderId="0" xfId="0" applyNumberFormat="1" applyFont="1"/>
    <xf numFmtId="1" fontId="24" fillId="0" borderId="0" xfId="0" applyNumberFormat="1" applyFont="1" applyFill="1" applyBorder="1"/>
    <xf numFmtId="1" fontId="0" fillId="0" borderId="0" xfId="0" applyNumberFormat="1" applyBorder="1"/>
    <xf numFmtId="0" fontId="2" fillId="0" borderId="16" xfId="0" applyFont="1" applyBorder="1"/>
    <xf numFmtId="2" fontId="2" fillId="0" borderId="0" xfId="0" applyNumberFormat="1" applyFont="1" applyAlignment="1">
      <alignment horizontal="left"/>
    </xf>
    <xf numFmtId="1" fontId="24" fillId="0" borderId="16" xfId="0" applyNumberFormat="1" applyFont="1" applyFill="1" applyBorder="1"/>
    <xf numFmtId="0" fontId="2" fillId="0" borderId="27" xfId="0" applyFont="1" applyBorder="1"/>
    <xf numFmtId="0" fontId="0" fillId="0" borderId="28" xfId="0" applyBorder="1"/>
    <xf numFmtId="0" fontId="0" fillId="0" borderId="29" xfId="0" applyBorder="1"/>
    <xf numFmtId="2" fontId="2" fillId="0" borderId="32" xfId="0" applyNumberFormat="1" applyFont="1" applyBorder="1"/>
    <xf numFmtId="2" fontId="2" fillId="0" borderId="30" xfId="0" applyNumberFormat="1" applyFont="1" applyBorder="1" applyAlignment="1">
      <alignment horizontal="left"/>
    </xf>
    <xf numFmtId="0" fontId="2" fillId="0" borderId="0" xfId="0" applyFont="1" applyBorder="1"/>
    <xf numFmtId="2" fontId="2" fillId="0" borderId="16" xfId="0" applyNumberFormat="1" applyFont="1" applyBorder="1"/>
    <xf numFmtId="2" fontId="0" fillId="0" borderId="28" xfId="0" applyNumberFormat="1" applyBorder="1"/>
    <xf numFmtId="2" fontId="2" fillId="0" borderId="16" xfId="0" applyNumberFormat="1" applyFont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9" xfId="0" applyBorder="1" applyAlignment="1">
      <alignment horizontal="center"/>
    </xf>
    <xf numFmtId="0" fontId="25" fillId="0" borderId="0" xfId="0" applyFont="1"/>
    <xf numFmtId="2" fontId="25" fillId="0" borderId="0" xfId="0" applyNumberFormat="1" applyFont="1"/>
    <xf numFmtId="11" fontId="25" fillId="0" borderId="0" xfId="0" applyNumberFormat="1" applyFont="1"/>
    <xf numFmtId="164" fontId="9" fillId="0" borderId="34" xfId="0" applyNumberFormat="1" applyFont="1" applyBorder="1" applyAlignment="1">
      <alignment horizontal="center" vertical="center"/>
    </xf>
    <xf numFmtId="0" fontId="21" fillId="4" borderId="0" xfId="0" applyFont="1" applyFill="1" applyAlignment="1">
      <alignment horizontal="left" vertical="top"/>
    </xf>
    <xf numFmtId="0" fontId="21" fillId="4" borderId="0" xfId="0" applyFont="1" applyFill="1" applyBorder="1" applyAlignment="1">
      <alignment horizontal="left" vertical="center"/>
    </xf>
    <xf numFmtId="0" fontId="21" fillId="4" borderId="0" xfId="0" applyFont="1" applyFill="1" applyBorder="1" applyAlignment="1">
      <alignment horizontal="right"/>
    </xf>
    <xf numFmtId="0" fontId="21" fillId="4" borderId="0" xfId="0" applyFont="1" applyFill="1" applyAlignment="1">
      <alignment horizontal="left"/>
    </xf>
    <xf numFmtId="0" fontId="28" fillId="7" borderId="0" xfId="7" applyAlignment="1">
      <alignment horizontal="center"/>
    </xf>
    <xf numFmtId="1" fontId="2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/>
    </xf>
    <xf numFmtId="0" fontId="0" fillId="6" borderId="0" xfId="0" applyFill="1"/>
    <xf numFmtId="0" fontId="5" fillId="6" borderId="35" xfId="1" applyFont="1" applyFill="1" applyBorder="1"/>
    <xf numFmtId="0" fontId="0" fillId="6" borderId="0" xfId="0" applyFill="1" applyBorder="1"/>
    <xf numFmtId="0" fontId="9" fillId="6" borderId="0" xfId="0" applyFont="1" applyFill="1" applyBorder="1" applyAlignment="1">
      <alignment horizontal="left" vertical="center"/>
    </xf>
    <xf numFmtId="0" fontId="2" fillId="6" borderId="0" xfId="0" applyFont="1" applyFill="1" applyBorder="1" applyAlignment="1">
      <alignment vertical="center"/>
    </xf>
    <xf numFmtId="0" fontId="9" fillId="6" borderId="39" xfId="0" applyFont="1" applyFill="1" applyBorder="1" applyAlignment="1">
      <alignment horizontal="center" vertical="center"/>
    </xf>
    <xf numFmtId="2" fontId="9" fillId="6" borderId="44" xfId="0" applyNumberFormat="1" applyFont="1" applyFill="1" applyBorder="1" applyAlignment="1">
      <alignment horizontal="left" vertical="center"/>
    </xf>
    <xf numFmtId="0" fontId="9" fillId="3" borderId="37" xfId="0" applyFont="1" applyFill="1" applyBorder="1" applyAlignment="1">
      <alignment horizontal="center"/>
    </xf>
    <xf numFmtId="0" fontId="9" fillId="3" borderId="43" xfId="0" applyFont="1" applyFill="1" applyBorder="1" applyAlignment="1">
      <alignment horizontal="center"/>
    </xf>
    <xf numFmtId="164" fontId="9" fillId="3" borderId="42" xfId="0" applyNumberFormat="1" applyFont="1" applyFill="1" applyBorder="1" applyAlignment="1">
      <alignment horizontal="center" vertical="center" wrapText="1"/>
    </xf>
    <xf numFmtId="164" fontId="9" fillId="3" borderId="39" xfId="0" applyNumberFormat="1" applyFont="1" applyFill="1" applyBorder="1" applyAlignment="1">
      <alignment horizontal="center" vertical="center" wrapText="1"/>
    </xf>
    <xf numFmtId="1" fontId="9" fillId="3" borderId="40" xfId="0" applyNumberFormat="1" applyFont="1" applyFill="1" applyBorder="1" applyAlignment="1">
      <alignment horizontal="center" vertical="center"/>
    </xf>
    <xf numFmtId="1" fontId="9" fillId="3" borderId="41" xfId="0" applyNumberFormat="1" applyFont="1" applyFill="1" applyBorder="1" applyAlignment="1">
      <alignment horizontal="center" vertical="center"/>
    </xf>
    <xf numFmtId="1" fontId="9" fillId="3" borderId="42" xfId="0" applyNumberFormat="1" applyFont="1" applyFill="1" applyBorder="1" applyAlignment="1">
      <alignment horizontal="center" vertical="center"/>
    </xf>
    <xf numFmtId="0" fontId="9" fillId="3" borderId="40" xfId="0" applyFont="1" applyFill="1" applyBorder="1" applyAlignment="1">
      <alignment horizontal="center"/>
    </xf>
    <xf numFmtId="0" fontId="9" fillId="3" borderId="38" xfId="0" applyFont="1" applyFill="1" applyBorder="1" applyAlignment="1">
      <alignment horizontal="center"/>
    </xf>
    <xf numFmtId="164" fontId="9" fillId="3" borderId="37" xfId="0" applyNumberFormat="1" applyFont="1" applyFill="1" applyBorder="1" applyAlignment="1">
      <alignment horizontal="center" vertical="center"/>
    </xf>
    <xf numFmtId="164" fontId="9" fillId="3" borderId="43" xfId="0" applyNumberFormat="1" applyFont="1" applyFill="1" applyBorder="1" applyAlignment="1">
      <alignment horizontal="center" vertical="center"/>
    </xf>
    <xf numFmtId="0" fontId="0" fillId="3" borderId="0" xfId="0" applyFill="1"/>
    <xf numFmtId="0" fontId="0" fillId="2" borderId="45" xfId="0" applyFill="1" applyBorder="1"/>
    <xf numFmtId="0" fontId="0" fillId="2" borderId="46" xfId="0" applyFill="1" applyBorder="1"/>
    <xf numFmtId="0" fontId="0" fillId="2" borderId="47" xfId="0" applyFill="1" applyBorder="1"/>
    <xf numFmtId="0" fontId="0" fillId="2" borderId="48" xfId="0" applyFill="1" applyBorder="1"/>
    <xf numFmtId="0" fontId="0" fillId="2" borderId="49" xfId="0" applyFill="1" applyBorder="1"/>
    <xf numFmtId="0" fontId="14" fillId="2" borderId="50" xfId="0" applyFont="1" applyFill="1" applyBorder="1" applyAlignment="1">
      <alignment vertical="center"/>
    </xf>
    <xf numFmtId="0" fontId="0" fillId="2" borderId="50" xfId="0" applyFill="1" applyBorder="1"/>
    <xf numFmtId="0" fontId="0" fillId="6" borderId="49" xfId="0" applyFill="1" applyBorder="1"/>
    <xf numFmtId="0" fontId="0" fillId="6" borderId="50" xfId="0" applyFill="1" applyBorder="1"/>
    <xf numFmtId="0" fontId="27" fillId="6" borderId="0" xfId="0" applyFont="1" applyFill="1" applyBorder="1"/>
    <xf numFmtId="0" fontId="0" fillId="6" borderId="0" xfId="0" applyFill="1" applyBorder="1" applyAlignment="1">
      <alignment vertical="center"/>
    </xf>
    <xf numFmtId="0" fontId="0" fillId="6" borderId="51" xfId="0" applyFill="1" applyBorder="1"/>
    <xf numFmtId="0" fontId="0" fillId="6" borderId="36" xfId="0" applyFill="1" applyBorder="1"/>
    <xf numFmtId="0" fontId="0" fillId="6" borderId="52" xfId="0" applyFill="1" applyBorder="1"/>
    <xf numFmtId="0" fontId="5" fillId="6" borderId="7" xfId="1" applyFont="1" applyFill="1" applyBorder="1" applyAlignment="1">
      <alignment horizontal="left"/>
    </xf>
    <xf numFmtId="0" fontId="0" fillId="6" borderId="26" xfId="0" applyFill="1" applyBorder="1"/>
    <xf numFmtId="0" fontId="5" fillId="6" borderId="0" xfId="1" applyFont="1" applyFill="1" applyBorder="1" applyAlignment="1">
      <alignment horizontal="left"/>
    </xf>
    <xf numFmtId="0" fontId="29" fillId="6" borderId="0" xfId="0" applyFont="1" applyFill="1"/>
    <xf numFmtId="0" fontId="30" fillId="4" borderId="0" xfId="0" applyFont="1" applyFill="1"/>
    <xf numFmtId="0" fontId="8" fillId="4" borderId="0" xfId="0" applyFont="1" applyFill="1" applyAlignment="1">
      <alignment horizontal="center"/>
    </xf>
    <xf numFmtId="0" fontId="8" fillId="4" borderId="0" xfId="0" applyFont="1" applyFill="1" applyAlignment="1">
      <alignment horizontal="left" vertical="center"/>
    </xf>
    <xf numFmtId="0" fontId="0" fillId="0" borderId="0" xfId="0" applyProtection="1">
      <protection locked="0"/>
    </xf>
    <xf numFmtId="0" fontId="5" fillId="4" borderId="7" xfId="1" applyFont="1" applyFill="1" applyBorder="1" applyAlignment="1">
      <alignment horizontal="left"/>
    </xf>
    <xf numFmtId="0" fontId="22" fillId="2" borderId="0" xfId="5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</cellXfs>
  <cellStyles count="8">
    <cellStyle name="Bad" xfId="7" builtinId="27"/>
    <cellStyle name="Heading 1" xfId="1" builtinId="16"/>
    <cellStyle name="Heading 2" xfId="6" builtinId="17"/>
    <cellStyle name="Heading 4" xfId="4" builtinId="19"/>
    <cellStyle name="Hyperlink" xfId="5" builtinId="8"/>
    <cellStyle name="Linked Cell" xfId="2" builtinId="24"/>
    <cellStyle name="Normal" xfId="0" builtinId="0"/>
    <cellStyle name="Title" xfId="3" builtinId="15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b="1"/>
              <a:t>DN100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8070009971950816E-2"/>
          <c:y val="0.11799027057383375"/>
          <c:w val="0.79467329580342994"/>
          <c:h val="0.74075445259891803"/>
        </c:manualLayout>
      </c:layout>
      <c:scatterChart>
        <c:scatterStyle val="smoothMarker"/>
        <c:varyColors val="0"/>
        <c:ser>
          <c:idx val="5"/>
          <c:order val="0"/>
          <c:tx>
            <c:strRef>
              <c:f>'CSS-FD equations'!$A$65</c:f>
              <c:strCache>
                <c:ptCount val="1"/>
                <c:pt idx="0">
                  <c:v>NC 40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equations'!$B$65:$I$65</c:f>
              <c:numCache>
                <c:formatCode>General</c:formatCode>
                <c:ptCount val="8"/>
                <c:pt idx="0">
                  <c:v>64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41</c:v>
                </c:pt>
                <c:pt idx="5">
                  <c:v>39</c:v>
                </c:pt>
                <c:pt idx="6">
                  <c:v>38</c:v>
                </c:pt>
                <c:pt idx="7">
                  <c:v>37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ABCA-4B72-AD5B-5BE6FBA8C656}"/>
            </c:ext>
          </c:extLst>
        </c:ser>
        <c:ser>
          <c:idx val="4"/>
          <c:order val="1"/>
          <c:tx>
            <c:strRef>
              <c:f>'CSS-FD equations'!$A$64</c:f>
              <c:strCache>
                <c:ptCount val="1"/>
                <c:pt idx="0">
                  <c:v>NC 35</c:v>
                </c:pt>
              </c:strCache>
            </c:strRef>
          </c:tx>
          <c:spPr>
            <a:ln w="19050" cap="rnd">
              <a:solidFill>
                <a:schemeClr val="accent5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equations'!$B$64:$I$64</c:f>
              <c:numCache>
                <c:formatCode>General</c:formatCode>
                <c:ptCount val="8"/>
                <c:pt idx="0">
                  <c:v>60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36</c:v>
                </c:pt>
                <c:pt idx="5">
                  <c:v>34</c:v>
                </c:pt>
                <c:pt idx="6" formatCode="0">
                  <c:v>33</c:v>
                </c:pt>
                <c:pt idx="7">
                  <c:v>32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ABCA-4B72-AD5B-5BE6FBA8C656}"/>
            </c:ext>
          </c:extLst>
        </c:ser>
        <c:ser>
          <c:idx val="3"/>
          <c:order val="2"/>
          <c:tx>
            <c:strRef>
              <c:f>'CSS-FD equations'!$A$63</c:f>
              <c:strCache>
                <c:ptCount val="1"/>
                <c:pt idx="0">
                  <c:v>NC 30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equations'!$B$63:$I$63</c:f>
              <c:numCache>
                <c:formatCode>General</c:formatCode>
                <c:ptCount val="8"/>
                <c:pt idx="0">
                  <c:v>57</c:v>
                </c:pt>
                <c:pt idx="1">
                  <c:v>48</c:v>
                </c:pt>
                <c:pt idx="2">
                  <c:v>41</c:v>
                </c:pt>
                <c:pt idx="3">
                  <c:v>35</c:v>
                </c:pt>
                <c:pt idx="4">
                  <c:v>31</c:v>
                </c:pt>
                <c:pt idx="5">
                  <c:v>29</c:v>
                </c:pt>
                <c:pt idx="6">
                  <c:v>28</c:v>
                </c:pt>
                <c:pt idx="7">
                  <c:v>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ABCA-4B72-AD5B-5BE6FBA8C656}"/>
            </c:ext>
          </c:extLst>
        </c:ser>
        <c:ser>
          <c:idx val="2"/>
          <c:order val="3"/>
          <c:tx>
            <c:strRef>
              <c:f>'CSS-FD equations'!$A$62</c:f>
              <c:strCache>
                <c:ptCount val="1"/>
                <c:pt idx="0">
                  <c:v>NC 25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equations'!$B$62:$I$62</c:f>
              <c:numCache>
                <c:formatCode>General</c:formatCode>
                <c:ptCount val="8"/>
                <c:pt idx="0">
                  <c:v>54</c:v>
                </c:pt>
                <c:pt idx="1">
                  <c:v>45</c:v>
                </c:pt>
                <c:pt idx="2">
                  <c:v>38</c:v>
                </c:pt>
                <c:pt idx="3">
                  <c:v>31</c:v>
                </c:pt>
                <c:pt idx="4">
                  <c:v>27</c:v>
                </c:pt>
                <c:pt idx="5">
                  <c:v>24</c:v>
                </c:pt>
                <c:pt idx="6">
                  <c:v>22</c:v>
                </c:pt>
                <c:pt idx="7">
                  <c:v>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ABCA-4B72-AD5B-5BE6FBA8C656}"/>
            </c:ext>
          </c:extLst>
        </c:ser>
        <c:ser>
          <c:idx val="1"/>
          <c:order val="4"/>
          <c:tx>
            <c:strRef>
              <c:f>'CSS-FD equations'!$A$61</c:f>
              <c:strCache>
                <c:ptCount val="1"/>
                <c:pt idx="0">
                  <c:v>NC 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equations'!$B$61:$I$61</c:f>
              <c:numCache>
                <c:formatCode>General</c:formatCode>
                <c:ptCount val="8"/>
                <c:pt idx="0">
                  <c:v>51</c:v>
                </c:pt>
                <c:pt idx="1">
                  <c:v>41</c:v>
                </c:pt>
                <c:pt idx="2">
                  <c:v>33</c:v>
                </c:pt>
                <c:pt idx="3">
                  <c:v>26</c:v>
                </c:pt>
                <c:pt idx="4">
                  <c:v>22</c:v>
                </c:pt>
                <c:pt idx="5">
                  <c:v>19</c:v>
                </c:pt>
                <c:pt idx="6">
                  <c:v>17</c:v>
                </c:pt>
                <c:pt idx="7">
                  <c:v>16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ABCA-4B72-AD5B-5BE6FBA8C656}"/>
            </c:ext>
          </c:extLst>
        </c:ser>
        <c:ser>
          <c:idx val="0"/>
          <c:order val="5"/>
          <c:tx>
            <c:strRef>
              <c:f>'CSS-FD equations'!$A$60</c:f>
              <c:strCache>
                <c:ptCount val="1"/>
                <c:pt idx="0">
                  <c:v>NC 15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equations'!$B$60:$I$60</c:f>
              <c:numCache>
                <c:formatCode>General</c:formatCode>
                <c:ptCount val="8"/>
                <c:pt idx="0">
                  <c:v>47</c:v>
                </c:pt>
                <c:pt idx="1">
                  <c:v>36</c:v>
                </c:pt>
                <c:pt idx="2">
                  <c:v>29</c:v>
                </c:pt>
                <c:pt idx="3">
                  <c:v>22</c:v>
                </c:pt>
                <c:pt idx="4">
                  <c:v>17</c:v>
                </c:pt>
                <c:pt idx="5">
                  <c:v>14</c:v>
                </c:pt>
                <c:pt idx="6">
                  <c:v>12</c:v>
                </c:pt>
                <c:pt idx="7">
                  <c:v>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ABCA-4B72-AD5B-5BE6FBA8C656}"/>
            </c:ext>
          </c:extLst>
        </c:ser>
        <c:ser>
          <c:idx val="6"/>
          <c:order val="6"/>
          <c:tx>
            <c:strRef>
              <c:f>'Acoustics CSS-FD'!$C$30</c:f>
              <c:strCache>
                <c:ptCount val="1"/>
                <c:pt idx="0">
                  <c:v>DN100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'Acoustics CSS-FD'!$D$24:$I$24</c:f>
              <c:numCache>
                <c:formatCode>General</c:formatCode>
                <c:ptCount val="6"/>
                <c:pt idx="0">
                  <c:v>125</c:v>
                </c:pt>
                <c:pt idx="1">
                  <c:v>250</c:v>
                </c:pt>
                <c:pt idx="2">
                  <c:v>500</c:v>
                </c:pt>
                <c:pt idx="3">
                  <c:v>1000</c:v>
                </c:pt>
                <c:pt idx="4">
                  <c:v>2000</c:v>
                </c:pt>
                <c:pt idx="5">
                  <c:v>4000</c:v>
                </c:pt>
              </c:numCache>
            </c:numRef>
          </c:xVal>
          <c:yVal>
            <c:numRef>
              <c:f>'Acoustics CSS-FD'!$D$25:$I$25</c:f>
              <c:numCache>
                <c:formatCode>General</c:formatCode>
                <c:ptCount val="6"/>
                <c:pt idx="0">
                  <c:v>31.092201026067297</c:v>
                </c:pt>
                <c:pt idx="1">
                  <c:v>35.092201026067301</c:v>
                </c:pt>
                <c:pt idx="2">
                  <c:v>28.786023655122612</c:v>
                </c:pt>
                <c:pt idx="3">
                  <c:v>25.779228192775236</c:v>
                </c:pt>
                <c:pt idx="4">
                  <c:v>11</c:v>
                </c:pt>
                <c:pt idx="5">
                  <c:v>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ABCA-4B72-AD5B-5BE6FBA8C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807184"/>
        <c:axId val="119955064"/>
      </c:scatterChart>
      <c:valAx>
        <c:axId val="208807184"/>
        <c:scaling>
          <c:logBase val="2"/>
          <c:orientation val="minMax"/>
          <c:max val="8000"/>
          <c:min val="62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/>
                  <a:t>Frequency</a:t>
                </a:r>
                <a:r>
                  <a:rPr lang="en-AU" sz="1050" baseline="0"/>
                  <a:t> Band (Hz)</a:t>
                </a:r>
                <a:endParaRPr lang="en-AU" sz="105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955064"/>
        <c:crosses val="autoZero"/>
        <c:crossBetween val="midCat"/>
        <c:majorUnit val="2"/>
      </c:valAx>
      <c:valAx>
        <c:axId val="119955064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/>
                  <a:t>Sound Pressure Level (dB)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8071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8651612096874988"/>
          <c:y val="0.3945264525818849"/>
          <c:w val="0.11348387903125012"/>
          <c:h val="0.4807596978021496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b="1"/>
              <a:t>DN125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8070009971950816E-2"/>
          <c:y val="0.11799027057383375"/>
          <c:w val="0.78882459927985815"/>
          <c:h val="0.74075445259891803"/>
        </c:manualLayout>
      </c:layout>
      <c:scatterChart>
        <c:scatterStyle val="smoothMarker"/>
        <c:varyColors val="0"/>
        <c:ser>
          <c:idx val="5"/>
          <c:order val="0"/>
          <c:tx>
            <c:strRef>
              <c:f>'CSS-FD equations'!$A$65</c:f>
              <c:strCache>
                <c:ptCount val="1"/>
                <c:pt idx="0">
                  <c:v>NC 40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equations'!$B$65:$I$65</c:f>
              <c:numCache>
                <c:formatCode>General</c:formatCode>
                <c:ptCount val="8"/>
                <c:pt idx="0">
                  <c:v>64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41</c:v>
                </c:pt>
                <c:pt idx="5">
                  <c:v>39</c:v>
                </c:pt>
                <c:pt idx="6">
                  <c:v>38</c:v>
                </c:pt>
                <c:pt idx="7">
                  <c:v>37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0-2791-45CE-AEB1-3490DE8223DA}"/>
            </c:ext>
          </c:extLst>
        </c:ser>
        <c:ser>
          <c:idx val="4"/>
          <c:order val="1"/>
          <c:tx>
            <c:strRef>
              <c:f>'CSS-FD equations'!$A$64</c:f>
              <c:strCache>
                <c:ptCount val="1"/>
                <c:pt idx="0">
                  <c:v>NC 35</c:v>
                </c:pt>
              </c:strCache>
            </c:strRef>
          </c:tx>
          <c:spPr>
            <a:ln w="19050" cap="rnd">
              <a:solidFill>
                <a:schemeClr val="accent5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equations'!$B$64:$I$64</c:f>
              <c:numCache>
                <c:formatCode>General</c:formatCode>
                <c:ptCount val="8"/>
                <c:pt idx="0">
                  <c:v>60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36</c:v>
                </c:pt>
                <c:pt idx="5">
                  <c:v>34</c:v>
                </c:pt>
                <c:pt idx="6" formatCode="0">
                  <c:v>33</c:v>
                </c:pt>
                <c:pt idx="7">
                  <c:v>32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2791-45CE-AEB1-3490DE8223DA}"/>
            </c:ext>
          </c:extLst>
        </c:ser>
        <c:ser>
          <c:idx val="3"/>
          <c:order val="2"/>
          <c:tx>
            <c:strRef>
              <c:f>'CSS-FD equations'!$A$63</c:f>
              <c:strCache>
                <c:ptCount val="1"/>
                <c:pt idx="0">
                  <c:v>NC 30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equations'!$B$63:$I$63</c:f>
              <c:numCache>
                <c:formatCode>General</c:formatCode>
                <c:ptCount val="8"/>
                <c:pt idx="0">
                  <c:v>57</c:v>
                </c:pt>
                <c:pt idx="1">
                  <c:v>48</c:v>
                </c:pt>
                <c:pt idx="2">
                  <c:v>41</c:v>
                </c:pt>
                <c:pt idx="3">
                  <c:v>35</c:v>
                </c:pt>
                <c:pt idx="4">
                  <c:v>31</c:v>
                </c:pt>
                <c:pt idx="5">
                  <c:v>29</c:v>
                </c:pt>
                <c:pt idx="6">
                  <c:v>28</c:v>
                </c:pt>
                <c:pt idx="7">
                  <c:v>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2-2791-45CE-AEB1-3490DE8223DA}"/>
            </c:ext>
          </c:extLst>
        </c:ser>
        <c:ser>
          <c:idx val="2"/>
          <c:order val="3"/>
          <c:tx>
            <c:strRef>
              <c:f>'CSS-FD equations'!$A$62</c:f>
              <c:strCache>
                <c:ptCount val="1"/>
                <c:pt idx="0">
                  <c:v>NC 25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equations'!$B$62:$I$62</c:f>
              <c:numCache>
                <c:formatCode>General</c:formatCode>
                <c:ptCount val="8"/>
                <c:pt idx="0">
                  <c:v>54</c:v>
                </c:pt>
                <c:pt idx="1">
                  <c:v>45</c:v>
                </c:pt>
                <c:pt idx="2">
                  <c:v>38</c:v>
                </c:pt>
                <c:pt idx="3">
                  <c:v>31</c:v>
                </c:pt>
                <c:pt idx="4">
                  <c:v>27</c:v>
                </c:pt>
                <c:pt idx="5">
                  <c:v>24</c:v>
                </c:pt>
                <c:pt idx="6">
                  <c:v>22</c:v>
                </c:pt>
                <c:pt idx="7">
                  <c:v>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3-2791-45CE-AEB1-3490DE8223DA}"/>
            </c:ext>
          </c:extLst>
        </c:ser>
        <c:ser>
          <c:idx val="1"/>
          <c:order val="4"/>
          <c:tx>
            <c:strRef>
              <c:f>'CSS-FD equations'!$A$61</c:f>
              <c:strCache>
                <c:ptCount val="1"/>
                <c:pt idx="0">
                  <c:v>NC 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equations'!$B$61:$I$61</c:f>
              <c:numCache>
                <c:formatCode>General</c:formatCode>
                <c:ptCount val="8"/>
                <c:pt idx="0">
                  <c:v>51</c:v>
                </c:pt>
                <c:pt idx="1">
                  <c:v>41</c:v>
                </c:pt>
                <c:pt idx="2">
                  <c:v>33</c:v>
                </c:pt>
                <c:pt idx="3">
                  <c:v>26</c:v>
                </c:pt>
                <c:pt idx="4">
                  <c:v>22</c:v>
                </c:pt>
                <c:pt idx="5">
                  <c:v>19</c:v>
                </c:pt>
                <c:pt idx="6">
                  <c:v>17</c:v>
                </c:pt>
                <c:pt idx="7">
                  <c:v>16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4-2791-45CE-AEB1-3490DE8223DA}"/>
            </c:ext>
          </c:extLst>
        </c:ser>
        <c:ser>
          <c:idx val="0"/>
          <c:order val="5"/>
          <c:tx>
            <c:strRef>
              <c:f>'CSS-FD equations'!$A$60</c:f>
              <c:strCache>
                <c:ptCount val="1"/>
                <c:pt idx="0">
                  <c:v>NC 15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'CSS-FD equations'!$B$59:$I$59</c:f>
              <c:numCache>
                <c:formatCode>General</c:formatCode>
                <c:ptCount val="8"/>
                <c:pt idx="0">
                  <c:v>63</c:v>
                </c:pt>
                <c:pt idx="1">
                  <c:v>125</c:v>
                </c:pt>
                <c:pt idx="2">
                  <c:v>250</c:v>
                </c:pt>
                <c:pt idx="3">
                  <c:v>500</c:v>
                </c:pt>
                <c:pt idx="4">
                  <c:v>1000</c:v>
                </c:pt>
                <c:pt idx="5">
                  <c:v>2000</c:v>
                </c:pt>
                <c:pt idx="6">
                  <c:v>4000</c:v>
                </c:pt>
                <c:pt idx="7">
                  <c:v>8000</c:v>
                </c:pt>
              </c:numCache>
            </c:numRef>
          </c:xVal>
          <c:yVal>
            <c:numRef>
              <c:f>'CSS-FD equations'!$B$60:$I$60</c:f>
              <c:numCache>
                <c:formatCode>General</c:formatCode>
                <c:ptCount val="8"/>
                <c:pt idx="0">
                  <c:v>47</c:v>
                </c:pt>
                <c:pt idx="1">
                  <c:v>36</c:v>
                </c:pt>
                <c:pt idx="2">
                  <c:v>29</c:v>
                </c:pt>
                <c:pt idx="3">
                  <c:v>22</c:v>
                </c:pt>
                <c:pt idx="4">
                  <c:v>17</c:v>
                </c:pt>
                <c:pt idx="5">
                  <c:v>14</c:v>
                </c:pt>
                <c:pt idx="6">
                  <c:v>12</c:v>
                </c:pt>
                <c:pt idx="7">
                  <c:v>11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5-2791-45CE-AEB1-3490DE8223DA}"/>
            </c:ext>
          </c:extLst>
        </c:ser>
        <c:ser>
          <c:idx val="6"/>
          <c:order val="6"/>
          <c:tx>
            <c:strRef>
              <c:f>'Acoustics CSS-FD'!$K$30</c:f>
              <c:strCache>
                <c:ptCount val="1"/>
                <c:pt idx="0">
                  <c:v>DN125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'Acoustics CSS-FD'!$L$24:$Q$24</c:f>
              <c:numCache>
                <c:formatCode>General</c:formatCode>
                <c:ptCount val="6"/>
                <c:pt idx="0">
                  <c:v>125</c:v>
                </c:pt>
                <c:pt idx="1">
                  <c:v>250</c:v>
                </c:pt>
                <c:pt idx="2">
                  <c:v>500</c:v>
                </c:pt>
                <c:pt idx="3">
                  <c:v>1000</c:v>
                </c:pt>
                <c:pt idx="4">
                  <c:v>2000</c:v>
                </c:pt>
                <c:pt idx="5">
                  <c:v>4000</c:v>
                </c:pt>
              </c:numCache>
            </c:numRef>
          </c:xVal>
          <c:yVal>
            <c:numRef>
              <c:f>'Acoustics CSS-FD'!$L$25:$Q$25</c:f>
              <c:numCache>
                <c:formatCode>General</c:formatCode>
                <c:ptCount val="6"/>
                <c:pt idx="0">
                  <c:v>31.154556242505731</c:v>
                </c:pt>
                <c:pt idx="1">
                  <c:v>23.721401686962921</c:v>
                </c:pt>
                <c:pt idx="2">
                  <c:v>15.494979371463707</c:v>
                </c:pt>
                <c:pt idx="3">
                  <c:v>11</c:v>
                </c:pt>
                <c:pt idx="4">
                  <c:v>1</c:v>
                </c:pt>
                <c:pt idx="5">
                  <c:v>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6-2791-45CE-AEB1-3490DE8223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274048"/>
        <c:axId val="209305568"/>
      </c:scatterChart>
      <c:valAx>
        <c:axId val="209274048"/>
        <c:scaling>
          <c:logBase val="2"/>
          <c:orientation val="minMax"/>
          <c:max val="8000"/>
          <c:min val="62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/>
                  <a:t>Frequency</a:t>
                </a:r>
                <a:r>
                  <a:rPr lang="en-AU" sz="1050" baseline="0"/>
                  <a:t> Band (Hz)</a:t>
                </a:r>
                <a:endParaRPr lang="en-AU" sz="105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305568"/>
        <c:crosses val="autoZero"/>
        <c:crossBetween val="midCat"/>
        <c:majorUnit val="2"/>
      </c:valAx>
      <c:valAx>
        <c:axId val="2093055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050"/>
                  <a:t>Sound</a:t>
                </a:r>
                <a:r>
                  <a:rPr lang="en-AU" sz="1050" baseline="0"/>
                  <a:t> Pressure Level (</a:t>
                </a:r>
                <a:r>
                  <a:rPr lang="en-AU" sz="1050"/>
                  <a:t>dB)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740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8291258071268697"/>
          <c:y val="0.40725120540731857"/>
          <c:w val="0.11702274636367656"/>
          <c:h val="0.468034944976715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checked="Checked" firstButton="1" fmlaLink="'CSS-FD equations'!$B$3" lockText="1" noThreeD="1"/>
</file>

<file path=xl/ctrlProps/ctrlProp3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266701</xdr:colOff>
      <xdr:row>1</xdr:row>
      <xdr:rowOff>76200</xdr:rowOff>
    </xdr:from>
    <xdr:to>
      <xdr:col>10</xdr:col>
      <xdr:colOff>1840820</xdr:colOff>
      <xdr:row>2</xdr:row>
      <xdr:rowOff>252916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3426" y="266700"/>
          <a:ext cx="2326594" cy="443416"/>
        </a:xfrm>
        <a:prstGeom prst="rect">
          <a:avLst/>
        </a:prstGeom>
      </xdr:spPr>
    </xdr:pic>
    <xdr:clientData/>
  </xdr:twoCellAnchor>
  <xdr:twoCellAnchor editAs="oneCell">
    <xdr:from>
      <xdr:col>9</xdr:col>
      <xdr:colOff>66675</xdr:colOff>
      <xdr:row>6</xdr:row>
      <xdr:rowOff>114300</xdr:rowOff>
    </xdr:from>
    <xdr:to>
      <xdr:col>10</xdr:col>
      <xdr:colOff>2065574</xdr:colOff>
      <xdr:row>16</xdr:row>
      <xdr:rowOff>76199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87" t="3473" r="19130" b="5891"/>
        <a:stretch/>
      </xdr:blipFill>
      <xdr:spPr>
        <a:xfrm>
          <a:off x="8153400" y="1447800"/>
          <a:ext cx="2751374" cy="2362199"/>
        </a:xfrm>
        <a:prstGeom prst="rect">
          <a:avLst/>
        </a:prstGeom>
      </xdr:spPr>
    </xdr:pic>
    <xdr:clientData/>
  </xdr:twoCellAnchor>
  <xdr:oneCellAnchor>
    <xdr:from>
      <xdr:col>9</xdr:col>
      <xdr:colOff>0</xdr:colOff>
      <xdr:row>16</xdr:row>
      <xdr:rowOff>0</xdr:rowOff>
    </xdr:from>
    <xdr:ext cx="762000" cy="276225"/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5" y="3200400"/>
          <a:ext cx="76200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6</xdr:row>
          <xdr:rowOff>114300</xdr:rowOff>
        </xdr:from>
        <xdr:to>
          <xdr:col>6</xdr:col>
          <xdr:colOff>219075</xdr:colOff>
          <xdr:row>8</xdr:row>
          <xdr:rowOff>142875</xdr:rowOff>
        </xdr:to>
        <xdr:sp macro="" textlink="">
          <xdr:nvSpPr>
            <xdr:cNvPr id="1026" name="Group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Group Box 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7</xdr:row>
          <xdr:rowOff>19050</xdr:rowOff>
        </xdr:from>
        <xdr:to>
          <xdr:col>4</xdr:col>
          <xdr:colOff>504825</xdr:colOff>
          <xdr:row>8</xdr:row>
          <xdr:rowOff>9525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666750</xdr:colOff>
          <xdr:row>7</xdr:row>
          <xdr:rowOff>19050</xdr:rowOff>
        </xdr:from>
        <xdr:to>
          <xdr:col>5</xdr:col>
          <xdr:colOff>266700</xdr:colOff>
          <xdr:row>8</xdr:row>
          <xdr:rowOff>9525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180975</xdr:rowOff>
    </xdr:from>
    <xdr:to>
      <xdr:col>7</xdr:col>
      <xdr:colOff>113905</xdr:colOff>
      <xdr:row>30</xdr:row>
      <xdr:rowOff>113786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3475" y="1857375"/>
          <a:ext cx="3161905" cy="4114286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152400</xdr:rowOff>
    </xdr:from>
    <xdr:to>
      <xdr:col>14</xdr:col>
      <xdr:colOff>113905</xdr:colOff>
      <xdr:row>30</xdr:row>
      <xdr:rowOff>113786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29325" y="1876425"/>
          <a:ext cx="3161905" cy="4114286"/>
        </a:xfrm>
        <a:prstGeom prst="rect">
          <a:avLst/>
        </a:prstGeom>
      </xdr:spPr>
    </xdr:pic>
    <xdr:clientData/>
  </xdr:twoCellAnchor>
  <xdr:twoCellAnchor>
    <xdr:from>
      <xdr:col>6</xdr:col>
      <xdr:colOff>314328</xdr:colOff>
      <xdr:row>18</xdr:row>
      <xdr:rowOff>42862</xdr:rowOff>
    </xdr:from>
    <xdr:to>
      <xdr:col>7</xdr:col>
      <xdr:colOff>76200</xdr:colOff>
      <xdr:row>22</xdr:row>
      <xdr:rowOff>90487</xdr:rowOff>
    </xdr:to>
    <xdr:sp macro="" textlink="">
      <xdr:nvSpPr>
        <xdr:cNvPr id="4" name="TextBox 3"/>
        <xdr:cNvSpPr txBox="1"/>
      </xdr:nvSpPr>
      <xdr:spPr>
        <a:xfrm rot="16200000">
          <a:off x="3752851" y="3890964"/>
          <a:ext cx="809625" cy="3714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200" b="1"/>
            <a:t>D1 = 130</a:t>
          </a:r>
        </a:p>
      </xdr:txBody>
    </xdr:sp>
    <xdr:clientData/>
  </xdr:twoCellAnchor>
  <xdr:twoCellAnchor>
    <xdr:from>
      <xdr:col>3</xdr:col>
      <xdr:colOff>514350</xdr:colOff>
      <xdr:row>9</xdr:row>
      <xdr:rowOff>47625</xdr:rowOff>
    </xdr:from>
    <xdr:to>
      <xdr:col>5</xdr:col>
      <xdr:colOff>104775</xdr:colOff>
      <xdr:row>10</xdr:row>
      <xdr:rowOff>180976</xdr:rowOff>
    </xdr:to>
    <xdr:sp macro="" textlink="">
      <xdr:nvSpPr>
        <xdr:cNvPr id="5" name="TextBox 4"/>
        <xdr:cNvSpPr txBox="1"/>
      </xdr:nvSpPr>
      <xdr:spPr>
        <a:xfrm>
          <a:off x="2343150" y="1962150"/>
          <a:ext cx="809625" cy="32385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200" b="1"/>
            <a:t>T = 100</a:t>
          </a:r>
        </a:p>
      </xdr:txBody>
    </xdr:sp>
    <xdr:clientData/>
  </xdr:twoCellAnchor>
  <xdr:twoCellAnchor>
    <xdr:from>
      <xdr:col>2</xdr:col>
      <xdr:colOff>0</xdr:colOff>
      <xdr:row>18</xdr:row>
      <xdr:rowOff>47625</xdr:rowOff>
    </xdr:from>
    <xdr:to>
      <xdr:col>2</xdr:col>
      <xdr:colOff>285753</xdr:colOff>
      <xdr:row>22</xdr:row>
      <xdr:rowOff>95250</xdr:rowOff>
    </xdr:to>
    <xdr:sp macro="" textlink="">
      <xdr:nvSpPr>
        <xdr:cNvPr id="9" name="TextBox 8"/>
        <xdr:cNvSpPr txBox="1"/>
      </xdr:nvSpPr>
      <xdr:spPr>
        <a:xfrm rot="16200000">
          <a:off x="957264" y="3938586"/>
          <a:ext cx="809625" cy="28575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200" b="1"/>
            <a:t>D2 = 124</a:t>
          </a:r>
        </a:p>
      </xdr:txBody>
    </xdr:sp>
    <xdr:clientData/>
  </xdr:twoCellAnchor>
  <xdr:twoCellAnchor>
    <xdr:from>
      <xdr:col>13</xdr:col>
      <xdr:colOff>314328</xdr:colOff>
      <xdr:row>18</xdr:row>
      <xdr:rowOff>23812</xdr:rowOff>
    </xdr:from>
    <xdr:to>
      <xdr:col>14</xdr:col>
      <xdr:colOff>76200</xdr:colOff>
      <xdr:row>22</xdr:row>
      <xdr:rowOff>71437</xdr:rowOff>
    </xdr:to>
    <xdr:sp macro="" textlink="">
      <xdr:nvSpPr>
        <xdr:cNvPr id="10" name="TextBox 9"/>
        <xdr:cNvSpPr txBox="1"/>
      </xdr:nvSpPr>
      <xdr:spPr>
        <a:xfrm rot="16200000">
          <a:off x="8629651" y="3871914"/>
          <a:ext cx="809625" cy="3714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200" b="1"/>
            <a:t>D1 = 186</a:t>
          </a:r>
        </a:p>
      </xdr:txBody>
    </xdr:sp>
    <xdr:clientData/>
  </xdr:twoCellAnchor>
  <xdr:twoCellAnchor>
    <xdr:from>
      <xdr:col>10</xdr:col>
      <xdr:colOff>514350</xdr:colOff>
      <xdr:row>9</xdr:row>
      <xdr:rowOff>28575</xdr:rowOff>
    </xdr:from>
    <xdr:to>
      <xdr:col>12</xdr:col>
      <xdr:colOff>104775</xdr:colOff>
      <xdr:row>10</xdr:row>
      <xdr:rowOff>161926</xdr:rowOff>
    </xdr:to>
    <xdr:sp macro="" textlink="">
      <xdr:nvSpPr>
        <xdr:cNvPr id="11" name="TextBox 10"/>
        <xdr:cNvSpPr txBox="1"/>
      </xdr:nvSpPr>
      <xdr:spPr>
        <a:xfrm>
          <a:off x="7219950" y="1943100"/>
          <a:ext cx="809625" cy="32385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200" b="1"/>
            <a:t>T = 110</a:t>
          </a:r>
        </a:p>
      </xdr:txBody>
    </xdr:sp>
    <xdr:clientData/>
  </xdr:twoCellAnchor>
  <xdr:twoCellAnchor>
    <xdr:from>
      <xdr:col>9</xdr:col>
      <xdr:colOff>0</xdr:colOff>
      <xdr:row>18</xdr:row>
      <xdr:rowOff>28575</xdr:rowOff>
    </xdr:from>
    <xdr:to>
      <xdr:col>9</xdr:col>
      <xdr:colOff>285753</xdr:colOff>
      <xdr:row>22</xdr:row>
      <xdr:rowOff>76200</xdr:rowOff>
    </xdr:to>
    <xdr:sp macro="" textlink="">
      <xdr:nvSpPr>
        <xdr:cNvPr id="12" name="TextBox 11"/>
        <xdr:cNvSpPr txBox="1"/>
      </xdr:nvSpPr>
      <xdr:spPr>
        <a:xfrm rot="16200000">
          <a:off x="5834064" y="3919536"/>
          <a:ext cx="809625" cy="28575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AU" sz="1200" b="1"/>
            <a:t>D2 = 176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647700</xdr:colOff>
      <xdr:row>1</xdr:row>
      <xdr:rowOff>85725</xdr:rowOff>
    </xdr:from>
    <xdr:to>
      <xdr:col>17</xdr:col>
      <xdr:colOff>316819</xdr:colOff>
      <xdr:row>2</xdr:row>
      <xdr:rowOff>262441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63625" y="276225"/>
          <a:ext cx="2326594" cy="443416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7</xdr:row>
      <xdr:rowOff>0</xdr:rowOff>
    </xdr:from>
    <xdr:to>
      <xdr:col>9</xdr:col>
      <xdr:colOff>0</xdr:colOff>
      <xdr:row>27</xdr:row>
      <xdr:rowOff>182219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7</xdr:row>
      <xdr:rowOff>0</xdr:rowOff>
    </xdr:from>
    <xdr:to>
      <xdr:col>17</xdr:col>
      <xdr:colOff>9525</xdr:colOff>
      <xdr:row>27</xdr:row>
      <xdr:rowOff>182219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http://www.smartair.asia/product/107" TargetMode="External"/><Relationship Id="rId1" Type="http://schemas.openxmlformats.org/officeDocument/2006/relationships/hyperlink" Target="http://www.smartair.asia/product/85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autoPageBreaks="0"/>
  </sheetPr>
  <dimension ref="A1:L28"/>
  <sheetViews>
    <sheetView showGridLines="0" tabSelected="1" zoomScaleNormal="100" workbookViewId="0">
      <selection activeCell="D8" sqref="D8"/>
    </sheetView>
  </sheetViews>
  <sheetFormatPr defaultRowHeight="15" x14ac:dyDescent="0.25"/>
  <cols>
    <col min="3" max="3" width="34.5703125" customWidth="1"/>
    <col min="4" max="5" width="12.7109375" customWidth="1"/>
    <col min="6" max="6" width="9.140625" customWidth="1"/>
    <col min="7" max="8" width="11.28515625" customWidth="1"/>
    <col min="9" max="10" width="11.28515625" style="54" customWidth="1"/>
    <col min="11" max="11" width="32.5703125" customWidth="1"/>
  </cols>
  <sheetData>
    <row r="1" spans="1:12" x14ac:dyDescent="0.25">
      <c r="B1" s="16"/>
      <c r="C1" s="17"/>
      <c r="D1" s="17"/>
      <c r="E1" s="17"/>
      <c r="F1" s="17"/>
      <c r="G1" s="17"/>
      <c r="H1" s="17"/>
      <c r="I1" s="17"/>
      <c r="J1" s="17"/>
      <c r="K1" s="17"/>
      <c r="L1" s="31"/>
    </row>
    <row r="2" spans="1:12" ht="21" x14ac:dyDescent="0.35">
      <c r="B2" s="19"/>
      <c r="C2" s="20" t="s">
        <v>4</v>
      </c>
      <c r="D2" s="18"/>
      <c r="E2" s="18"/>
      <c r="F2" s="18"/>
      <c r="G2" s="21"/>
      <c r="H2" s="21"/>
      <c r="I2" s="21"/>
      <c r="J2" s="21"/>
      <c r="K2" s="21"/>
      <c r="L2" s="31"/>
    </row>
    <row r="3" spans="1:12" ht="25.5" customHeight="1" x14ac:dyDescent="0.35">
      <c r="B3" s="19"/>
      <c r="C3" s="22" t="s">
        <v>10</v>
      </c>
      <c r="D3" s="18"/>
      <c r="E3" s="18"/>
      <c r="F3" s="18"/>
      <c r="G3" s="21"/>
      <c r="H3" s="21"/>
      <c r="I3" s="21"/>
      <c r="J3" s="21"/>
      <c r="K3" s="21"/>
      <c r="L3" s="31"/>
    </row>
    <row r="4" spans="1:12" ht="13.5" customHeight="1" x14ac:dyDescent="0.3">
      <c r="B4" s="19"/>
      <c r="C4" s="23"/>
      <c r="D4" s="18"/>
      <c r="E4" s="18"/>
      <c r="F4" s="18"/>
      <c r="G4" s="18"/>
      <c r="H4" s="18"/>
      <c r="I4" s="18"/>
      <c r="J4" s="18"/>
      <c r="K4" s="18"/>
      <c r="L4" s="31"/>
    </row>
    <row r="5" spans="1:12" s="6" customFormat="1" ht="12" customHeight="1" x14ac:dyDescent="0.25">
      <c r="A5" s="28"/>
      <c r="B5" s="5"/>
      <c r="C5" s="5"/>
      <c r="D5" s="5"/>
      <c r="E5" s="5"/>
      <c r="F5" s="5"/>
      <c r="G5" s="5"/>
      <c r="H5" s="5"/>
      <c r="I5" s="5"/>
      <c r="J5" s="5"/>
      <c r="K5" s="5"/>
      <c r="L5" s="26"/>
    </row>
    <row r="6" spans="1:12" ht="18" customHeight="1" thickBot="1" x14ac:dyDescent="0.35">
      <c r="A6" s="29"/>
      <c r="B6" s="5"/>
      <c r="C6" s="136" t="s">
        <v>0</v>
      </c>
      <c r="D6" s="136"/>
      <c r="E6" s="24"/>
      <c r="F6" s="5"/>
      <c r="G6" s="5"/>
      <c r="H6" s="5"/>
      <c r="I6" s="5"/>
      <c r="J6" s="5"/>
      <c r="K6" s="15" t="s">
        <v>72</v>
      </c>
      <c r="L6" s="25"/>
    </row>
    <row r="7" spans="1:12" ht="18" customHeight="1" thickTop="1" x14ac:dyDescent="0.25">
      <c r="A7" s="29"/>
      <c r="B7" s="5"/>
      <c r="C7" s="7"/>
      <c r="D7" s="5"/>
      <c r="E7" s="5"/>
      <c r="F7" s="5"/>
      <c r="G7" s="5"/>
      <c r="H7" s="5"/>
      <c r="I7" s="5"/>
      <c r="J7" s="5"/>
      <c r="K7" s="5"/>
      <c r="L7" s="25"/>
    </row>
    <row r="8" spans="1:12" ht="18" customHeight="1" thickBot="1" x14ac:dyDescent="0.3">
      <c r="A8" s="29"/>
      <c r="B8" s="5"/>
      <c r="C8" s="9" t="s">
        <v>1</v>
      </c>
      <c r="D8" s="13">
        <v>12</v>
      </c>
      <c r="E8" s="133" t="s">
        <v>5</v>
      </c>
      <c r="F8" s="134" t="s">
        <v>65</v>
      </c>
      <c r="G8" s="5"/>
      <c r="H8" s="132"/>
      <c r="I8" s="5"/>
      <c r="J8" s="5"/>
      <c r="K8" s="5"/>
      <c r="L8" s="25"/>
    </row>
    <row r="9" spans="1:12" ht="18" customHeight="1" thickTop="1" x14ac:dyDescent="0.25">
      <c r="A9" s="29"/>
      <c r="B9" s="5"/>
      <c r="C9" s="9"/>
      <c r="D9" s="8"/>
      <c r="E9" s="14"/>
      <c r="F9" s="132"/>
      <c r="G9" s="5"/>
      <c r="H9" s="5"/>
      <c r="I9" s="5"/>
      <c r="J9" s="5"/>
      <c r="K9" s="5"/>
      <c r="L9" s="25"/>
    </row>
    <row r="10" spans="1:12" ht="18" customHeight="1" thickBot="1" x14ac:dyDescent="0.3">
      <c r="A10" s="29"/>
      <c r="B10" s="5"/>
      <c r="C10" s="38" t="s">
        <v>20</v>
      </c>
      <c r="D10" s="13">
        <v>20</v>
      </c>
      <c r="E10" s="14" t="s">
        <v>7</v>
      </c>
      <c r="F10" s="132" t="s">
        <v>64</v>
      </c>
      <c r="G10" s="5"/>
      <c r="H10" s="5"/>
      <c r="I10" s="5"/>
      <c r="J10" s="5"/>
      <c r="K10" s="5"/>
      <c r="L10" s="25"/>
    </row>
    <row r="11" spans="1:12" ht="18" customHeight="1" thickTop="1" x14ac:dyDescent="0.25">
      <c r="A11" s="29"/>
      <c r="B11" s="5"/>
      <c r="C11" s="38"/>
      <c r="D11" s="39"/>
      <c r="E11" s="14"/>
      <c r="F11" s="5"/>
      <c r="G11" s="5"/>
      <c r="H11" s="5"/>
      <c r="I11" s="5"/>
      <c r="J11" s="5"/>
      <c r="K11" s="5"/>
      <c r="L11" s="25"/>
    </row>
    <row r="12" spans="1:12" x14ac:dyDescent="0.25">
      <c r="A12" s="29"/>
      <c r="B12" s="33"/>
      <c r="C12" s="34"/>
      <c r="D12" s="35"/>
      <c r="E12" s="35"/>
      <c r="F12" s="35"/>
      <c r="G12" s="36"/>
      <c r="H12" s="35"/>
      <c r="I12" s="35"/>
      <c r="J12" s="35"/>
      <c r="K12" s="37"/>
      <c r="L12" s="25"/>
    </row>
    <row r="13" spans="1:12" ht="21" customHeight="1" x14ac:dyDescent="0.25">
      <c r="A13" s="29"/>
      <c r="B13" s="5"/>
      <c r="C13" s="11" t="s">
        <v>3</v>
      </c>
      <c r="D13" s="10"/>
      <c r="E13" s="5"/>
      <c r="F13" s="5"/>
      <c r="G13" s="5"/>
      <c r="H13" s="5"/>
      <c r="I13" s="5"/>
      <c r="J13" s="5"/>
      <c r="K13" s="5"/>
      <c r="L13" s="25"/>
    </row>
    <row r="14" spans="1:12" s="4" customFormat="1" ht="21" customHeight="1" x14ac:dyDescent="0.25">
      <c r="A14" s="30"/>
      <c r="B14" s="12"/>
      <c r="C14" s="53"/>
      <c r="D14" s="32" t="str">
        <f>'CSS-FD equations'!B20</f>
        <v>DN100</v>
      </c>
      <c r="E14" s="32" t="s">
        <v>18</v>
      </c>
      <c r="F14" s="5"/>
      <c r="G14" s="12"/>
      <c r="H14" s="12"/>
      <c r="I14" s="12"/>
      <c r="J14" s="12"/>
      <c r="K14" s="12"/>
      <c r="L14" s="27"/>
    </row>
    <row r="15" spans="1:12" s="4" customFormat="1" ht="21" customHeight="1" x14ac:dyDescent="0.25">
      <c r="A15" s="30"/>
      <c r="B15" s="12"/>
      <c r="C15" s="45" t="s">
        <v>8</v>
      </c>
      <c r="D15" s="57">
        <f>IF('CSS-FD equations'!B23&gt;=5,'CSS-FD equations'!B23,"&lt; 5")</f>
        <v>19.891954398738608</v>
      </c>
      <c r="E15" s="57">
        <f>IF('CSS-FD equations'!C23&gt;=5,'CSS-FD equations'!C23,"&lt; 5")</f>
        <v>9.7172123109226476</v>
      </c>
      <c r="F15" s="5"/>
      <c r="G15" s="12"/>
      <c r="H15" s="12"/>
      <c r="I15" s="12"/>
      <c r="J15" s="12"/>
      <c r="K15" s="12"/>
      <c r="L15" s="27"/>
    </row>
    <row r="16" spans="1:12" s="4" customFormat="1" ht="21" customHeight="1" x14ac:dyDescent="0.25">
      <c r="A16" s="30"/>
      <c r="B16" s="12"/>
      <c r="C16" s="45" t="s">
        <v>31</v>
      </c>
      <c r="D16" s="87">
        <f>IF('CSS-FD equations'!B24&gt;=15,'CSS-FD equations'!B24,"&lt; 15")</f>
        <v>30.891954398738612</v>
      </c>
      <c r="E16" s="87">
        <f>IF('CSS-FD equations'!C24&gt;=15,'CSS-FD equations'!C24,"&lt; 15")</f>
        <v>19.820341273500116</v>
      </c>
      <c r="F16" s="5"/>
      <c r="G16" s="12"/>
      <c r="H16" s="12"/>
      <c r="I16" s="12"/>
      <c r="J16" s="12"/>
      <c r="K16" s="12"/>
      <c r="L16" s="27"/>
    </row>
    <row r="17" spans="1:12" s="4" customFormat="1" ht="21" customHeight="1" x14ac:dyDescent="0.25">
      <c r="A17" s="30"/>
      <c r="B17" s="12"/>
      <c r="C17" s="45" t="s">
        <v>50</v>
      </c>
      <c r="D17" s="87">
        <f>IF('CSS-FD equations'!B25&gt;=15,'CSS-FD equations'!B25,"&lt; 15")</f>
        <v>23.812605038558495</v>
      </c>
      <c r="E17" s="87" t="str">
        <f>IF('CSS-FD equations'!C25&gt;=15,'CSS-FD equations'!C25,"&lt; 15")</f>
        <v>&lt; 15</v>
      </c>
      <c r="F17" s="49" t="s">
        <v>13</v>
      </c>
      <c r="G17" s="50" t="s">
        <v>14</v>
      </c>
      <c r="H17" s="51" t="s">
        <v>15</v>
      </c>
      <c r="I17" s="59" t="s">
        <v>29</v>
      </c>
      <c r="J17" s="12"/>
      <c r="K17" s="12"/>
      <c r="L17" s="27"/>
    </row>
    <row r="18" spans="1:12" s="4" customFormat="1" ht="21" customHeight="1" x14ac:dyDescent="0.2">
      <c r="A18" s="30"/>
      <c r="B18" s="12"/>
      <c r="C18" s="47" t="s">
        <v>22</v>
      </c>
      <c r="D18" s="57">
        <f>IF('CSS-FD equations'!B26&gt;5,'CSS-FD equations'!B26,"&lt; 5")</f>
        <v>29.896193771626301</v>
      </c>
      <c r="E18" s="57">
        <f>IF('CSS-FD equations'!C26&gt;5,'CSS-FD equations'!C26,"&lt; 5")</f>
        <v>10.276687213687779</v>
      </c>
      <c r="F18" s="90" t="s">
        <v>23</v>
      </c>
      <c r="G18" s="91" t="s">
        <v>25</v>
      </c>
      <c r="H18" s="12"/>
      <c r="I18" s="12"/>
      <c r="J18" s="12"/>
      <c r="K18" s="12"/>
      <c r="L18" s="27"/>
    </row>
    <row r="19" spans="1:12" s="4" customFormat="1" ht="21" customHeight="1" x14ac:dyDescent="0.25">
      <c r="A19" s="30"/>
      <c r="B19" s="12"/>
      <c r="C19" s="46" t="s">
        <v>21</v>
      </c>
      <c r="D19" s="52">
        <f>'CSS-FD equations'!B27</f>
        <v>20</v>
      </c>
      <c r="E19" s="58">
        <f>'CSS-FD equations'!C27</f>
        <v>20</v>
      </c>
      <c r="F19" s="49" t="s">
        <v>32</v>
      </c>
      <c r="G19" s="89" t="s">
        <v>33</v>
      </c>
      <c r="H19" s="10"/>
      <c r="I19" s="10"/>
      <c r="J19" s="10"/>
      <c r="K19" s="10"/>
      <c r="L19" s="27"/>
    </row>
    <row r="20" spans="1:12" ht="15.75" x14ac:dyDescent="0.25">
      <c r="A20" s="29"/>
      <c r="B20" s="10"/>
      <c r="C20" s="48"/>
      <c r="D20" s="10"/>
      <c r="E20" s="42"/>
      <c r="F20" s="12"/>
      <c r="G20" s="88" t="s">
        <v>61</v>
      </c>
      <c r="H20" s="12"/>
      <c r="I20" s="12"/>
      <c r="J20" s="12"/>
      <c r="K20" s="12"/>
      <c r="L20" s="25"/>
    </row>
    <row r="21" spans="1:12" ht="15.75" x14ac:dyDescent="0.25">
      <c r="B21" s="44"/>
      <c r="C21" s="43"/>
      <c r="D21" s="137" t="s">
        <v>6</v>
      </c>
      <c r="E21" s="137"/>
      <c r="F21" s="137"/>
      <c r="G21" s="21"/>
      <c r="H21" s="21"/>
      <c r="I21" s="21"/>
      <c r="J21" s="138" t="s">
        <v>71</v>
      </c>
      <c r="K21" s="139"/>
      <c r="L21" s="31"/>
    </row>
    <row r="22" spans="1:12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12" x14ac:dyDescent="0.25">
      <c r="B23" s="31"/>
      <c r="C23" s="31"/>
      <c r="D23" s="31"/>
      <c r="E23" s="31"/>
      <c r="F23" s="31"/>
      <c r="G23" s="31"/>
      <c r="H23" s="31"/>
      <c r="I23" s="31"/>
      <c r="J23" s="31"/>
      <c r="K23" s="31"/>
    </row>
    <row r="24" spans="1:12" x14ac:dyDescent="0.25"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12" x14ac:dyDescent="0.25"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2" x14ac:dyDescent="0.25">
      <c r="C26" s="31"/>
      <c r="D26" s="31"/>
      <c r="E26" s="31"/>
      <c r="F26" s="31"/>
      <c r="G26" s="31"/>
      <c r="H26" s="31"/>
      <c r="I26" s="31"/>
      <c r="J26" s="31"/>
      <c r="K26" s="31"/>
    </row>
    <row r="27" spans="1:12" x14ac:dyDescent="0.25">
      <c r="D27" s="31"/>
      <c r="G27" s="31"/>
      <c r="H27" s="31"/>
      <c r="I27" s="31"/>
      <c r="J27" s="31"/>
      <c r="K27" s="31"/>
    </row>
    <row r="28" spans="1:12" x14ac:dyDescent="0.25">
      <c r="G28" s="31"/>
      <c r="H28" s="31"/>
      <c r="I28" s="31"/>
      <c r="J28" s="31"/>
      <c r="K28" s="31"/>
    </row>
  </sheetData>
  <sheetProtection algorithmName="SHA-512" hashValue="LLzjSex4l4EBsVDCPQ4igXKDv4iTIIrIAYkaIT9PE1PW+CgoAY7hN0VuAIP2qFS9F0dvDj0Q0tBRTAZEVHqlPA==" saltValue="tGIsX9XiDyvTiI1BCJ9KJg==" spinCount="100000" sheet="1" objects="1" scenarios="1" selectLockedCells="1"/>
  <mergeCells count="3">
    <mergeCell ref="C6:D6"/>
    <mergeCell ref="D21:F21"/>
    <mergeCell ref="J21:K21"/>
  </mergeCells>
  <conditionalFormatting sqref="D14:D19">
    <cfRule type="expression" dxfId="1" priority="5">
      <formula>($D$18&gt;$D$10)</formula>
    </cfRule>
  </conditionalFormatting>
  <conditionalFormatting sqref="E14:E19">
    <cfRule type="expression" dxfId="0" priority="7">
      <formula>($E$18&gt;$D$10)</formula>
    </cfRule>
  </conditionalFormatting>
  <dataValidations count="2">
    <dataValidation type="decimal" allowBlank="1" showInputMessage="1" showErrorMessage="1" error="Please input a number between 5 and 25" sqref="D10">
      <formula1>5</formula1>
      <formula2>25</formula2>
    </dataValidation>
    <dataValidation type="decimal" allowBlank="1" showInputMessage="1" showErrorMessage="1" errorTitle="Airflow Rate Error" error="Please insert a number between 4.9 and 70" sqref="D8">
      <formula1>4.9</formula1>
      <formula2>70</formula2>
    </dataValidation>
  </dataValidations>
  <hyperlinks>
    <hyperlink ref="D21" r:id="rId1" display="click to see product on  smartair.asia"/>
    <hyperlink ref="D21:F21" r:id="rId2" display="click to see product on smartair.asia"/>
  </hyperlinks>
  <pageMargins left="0.7" right="0.7" top="0.75" bottom="0.75" header="0.3" footer="0.3"/>
  <pageSetup paperSize="9" orientation="portrait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6" name="Group Box 2">
              <controlPr defaultSize="0" autoFill="0" autoPict="0">
                <anchor moveWithCells="1">
                  <from>
                    <xdr:col>4</xdr:col>
                    <xdr:colOff>9525</xdr:colOff>
                    <xdr:row>6</xdr:row>
                    <xdr:rowOff>114300</xdr:rowOff>
                  </from>
                  <to>
                    <xdr:col>6</xdr:col>
                    <xdr:colOff>219075</xdr:colOff>
                    <xdr:row>8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Option Button 3">
              <controlPr defaultSize="0" autoFill="0" autoLine="0" autoPict="0">
                <anchor moveWithCells="1">
                  <from>
                    <xdr:col>4</xdr:col>
                    <xdr:colOff>123825</xdr:colOff>
                    <xdr:row>7</xdr:row>
                    <xdr:rowOff>19050</xdr:rowOff>
                  </from>
                  <to>
                    <xdr:col>4</xdr:col>
                    <xdr:colOff>504825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Option Button 4">
              <controlPr defaultSize="0" autoFill="0" autoLine="0" autoPict="0">
                <anchor moveWithCells="1">
                  <from>
                    <xdr:col>4</xdr:col>
                    <xdr:colOff>666750</xdr:colOff>
                    <xdr:row>7</xdr:row>
                    <xdr:rowOff>19050</xdr:rowOff>
                  </from>
                  <to>
                    <xdr:col>5</xdr:col>
                    <xdr:colOff>266700</xdr:colOff>
                    <xdr:row>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"/>
  <sheetViews>
    <sheetView workbookViewId="0">
      <selection activeCell="B3" sqref="B3"/>
    </sheetView>
  </sheetViews>
  <sheetFormatPr defaultRowHeight="15" x14ac:dyDescent="0.25"/>
  <cols>
    <col min="1" max="1" width="25.42578125" customWidth="1"/>
    <col min="2" max="2" width="11.7109375" customWidth="1"/>
    <col min="3" max="3" width="12.140625" customWidth="1"/>
    <col min="4" max="4" width="12.28515625" customWidth="1"/>
    <col min="5" max="5" width="11.28515625" customWidth="1"/>
    <col min="6" max="6" width="10.85546875" customWidth="1"/>
    <col min="7" max="7" width="12.28515625" customWidth="1"/>
    <col min="8" max="8" width="25.42578125" customWidth="1"/>
    <col min="15" max="15" width="22.28515625" customWidth="1"/>
    <col min="23" max="23" width="21.5703125" customWidth="1"/>
    <col min="31" max="31" width="21.5703125" customWidth="1"/>
    <col min="39" max="39" width="22.85546875" customWidth="1"/>
  </cols>
  <sheetData>
    <row r="1" spans="1:12" s="54" customFormat="1" ht="20.25" thickBot="1" x14ac:dyDescent="0.35">
      <c r="A1" s="1" t="s">
        <v>68</v>
      </c>
    </row>
    <row r="2" spans="1:12" s="54" customFormat="1" ht="15.75" thickTop="1" x14ac:dyDescent="0.25"/>
    <row r="3" spans="1:12" s="54" customFormat="1" x14ac:dyDescent="0.25">
      <c r="A3" s="54" t="s">
        <v>69</v>
      </c>
      <c r="B3" s="135">
        <v>1</v>
      </c>
    </row>
    <row r="4" spans="1:12" s="54" customFormat="1" x14ac:dyDescent="0.25">
      <c r="A4" s="54" t="s">
        <v>70</v>
      </c>
      <c r="B4" s="54">
        <f>IF(B3=1,1,3.6)</f>
        <v>1</v>
      </c>
    </row>
    <row r="5" spans="1:12" s="54" customFormat="1" x14ac:dyDescent="0.25"/>
    <row r="6" spans="1:12" ht="20.25" thickBot="1" x14ac:dyDescent="0.35">
      <c r="A6" s="1" t="s">
        <v>2</v>
      </c>
    </row>
    <row r="7" spans="1:12" ht="15.75" thickTop="1" x14ac:dyDescent="0.25"/>
    <row r="8" spans="1:12" x14ac:dyDescent="0.25">
      <c r="A8" t="s">
        <v>1</v>
      </c>
      <c r="B8">
        <f>'CSS-FD'!$D$8/B4</f>
        <v>12</v>
      </c>
      <c r="D8" t="s">
        <v>66</v>
      </c>
      <c r="E8" t="s">
        <v>67</v>
      </c>
    </row>
    <row r="9" spans="1:12" x14ac:dyDescent="0.25">
      <c r="A9" t="s">
        <v>17</v>
      </c>
      <c r="B9">
        <f>'CSS-FD'!D10</f>
        <v>20</v>
      </c>
    </row>
    <row r="11" spans="1:12" ht="18" thickBot="1" x14ac:dyDescent="0.35">
      <c r="A11" s="40">
        <v>100</v>
      </c>
      <c r="B11" s="2"/>
      <c r="C11" s="2"/>
      <c r="H11" s="40">
        <v>125</v>
      </c>
      <c r="I11" s="2"/>
      <c r="J11" s="2"/>
    </row>
    <row r="12" spans="1:12" s="54" customFormat="1" ht="15.75" thickTop="1" x14ac:dyDescent="0.25">
      <c r="A12" s="54" t="s">
        <v>26</v>
      </c>
      <c r="B12" s="3">
        <f>D14*SQRT($B$9/E14)</f>
        <v>9.8149545762236379</v>
      </c>
      <c r="C12" s="3"/>
      <c r="D12" s="55"/>
      <c r="E12" s="55"/>
      <c r="H12" s="54" t="s">
        <v>26</v>
      </c>
      <c r="I12" s="3">
        <f>K14*SQRT($B$9/L14)</f>
        <v>16.740548163569336</v>
      </c>
      <c r="J12" s="3"/>
      <c r="K12" s="55"/>
      <c r="L12" s="55"/>
    </row>
    <row r="13" spans="1:12" x14ac:dyDescent="0.25">
      <c r="A13" s="84" t="s">
        <v>19</v>
      </c>
      <c r="B13" s="85">
        <f>D13*LN($B$8)+E13</f>
        <v>22.852940210596969</v>
      </c>
      <c r="C13" s="85"/>
      <c r="D13" s="86">
        <v>34.92</v>
      </c>
      <c r="E13" s="86">
        <v>-63.92</v>
      </c>
      <c r="F13" s="84"/>
      <c r="G13" s="84"/>
      <c r="H13" s="84" t="s">
        <v>19</v>
      </c>
      <c r="I13" s="85">
        <f>K13*LN($B$8)+L13</f>
        <v>8.2901984448647354</v>
      </c>
      <c r="J13" s="85"/>
      <c r="K13" s="86">
        <v>28.94</v>
      </c>
      <c r="L13" s="86">
        <v>-63.622999999999998</v>
      </c>
    </row>
    <row r="14" spans="1:12" x14ac:dyDescent="0.25">
      <c r="A14" t="s">
        <v>11</v>
      </c>
      <c r="B14" s="3">
        <f>E14*($B$8/D14)^2</f>
        <v>29.896193771626301</v>
      </c>
      <c r="C14" s="3" t="s">
        <v>28</v>
      </c>
      <c r="D14">
        <v>8.5</v>
      </c>
      <c r="E14">
        <v>15</v>
      </c>
      <c r="H14" t="s">
        <v>12</v>
      </c>
      <c r="I14" s="3">
        <f>L14*($B$8/K14)^2</f>
        <v>10.276687213687779</v>
      </c>
      <c r="J14" s="3" t="s">
        <v>28</v>
      </c>
      <c r="K14" s="54">
        <v>16</v>
      </c>
      <c r="L14" s="54">
        <v>18.269666157667164</v>
      </c>
    </row>
    <row r="18" spans="1:4" x14ac:dyDescent="0.25">
      <c r="D18" s="41"/>
    </row>
    <row r="19" spans="1:4" x14ac:dyDescent="0.25">
      <c r="C19" s="41"/>
    </row>
    <row r="20" spans="1:4" ht="20.25" thickBot="1" x14ac:dyDescent="0.35">
      <c r="A20" s="1" t="s">
        <v>3</v>
      </c>
      <c r="B20" t="s">
        <v>9</v>
      </c>
      <c r="C20" t="s">
        <v>18</v>
      </c>
    </row>
    <row r="21" spans="1:4" s="54" customFormat="1" ht="15.75" thickTop="1" x14ac:dyDescent="0.25">
      <c r="A21" s="54" t="s">
        <v>27</v>
      </c>
      <c r="B21" s="54">
        <f>$B$8</f>
        <v>12</v>
      </c>
      <c r="C21" s="54">
        <f>$B$8</f>
        <v>12</v>
      </c>
    </row>
    <row r="22" spans="1:4" s="54" customFormat="1" x14ac:dyDescent="0.25">
      <c r="A22" s="54" t="s">
        <v>26</v>
      </c>
      <c r="B22" s="3">
        <f>B12</f>
        <v>9.8149545762236379</v>
      </c>
      <c r="C22" s="3">
        <f>I12</f>
        <v>16.740548163569336</v>
      </c>
    </row>
    <row r="23" spans="1:4" x14ac:dyDescent="0.25">
      <c r="A23" t="s">
        <v>19</v>
      </c>
      <c r="B23" s="3">
        <f>H36</f>
        <v>19.891954398738608</v>
      </c>
      <c r="C23" s="3">
        <f>H46</f>
        <v>9.7172123109226476</v>
      </c>
    </row>
    <row r="24" spans="1:4" x14ac:dyDescent="0.25">
      <c r="A24" t="s">
        <v>48</v>
      </c>
      <c r="B24" s="3">
        <f>H39</f>
        <v>30.891954398738612</v>
      </c>
      <c r="C24" s="3">
        <f>H49</f>
        <v>19.820341273500116</v>
      </c>
    </row>
    <row r="25" spans="1:4" s="54" customFormat="1" x14ac:dyDescent="0.25">
      <c r="A25" s="54" t="s">
        <v>49</v>
      </c>
      <c r="B25" s="3">
        <f>H40</f>
        <v>23.812605038558495</v>
      </c>
      <c r="C25" s="94" t="str">
        <f>H50</f>
        <v>&lt; 15</v>
      </c>
    </row>
    <row r="26" spans="1:4" x14ac:dyDescent="0.25">
      <c r="A26" t="s">
        <v>11</v>
      </c>
      <c r="B26" s="3">
        <f>B14</f>
        <v>29.896193771626301</v>
      </c>
      <c r="C26" s="3">
        <f>I14</f>
        <v>10.276687213687779</v>
      </c>
    </row>
    <row r="27" spans="1:4" x14ac:dyDescent="0.25">
      <c r="A27" t="s">
        <v>16</v>
      </c>
      <c r="B27">
        <f>$B$9</f>
        <v>20</v>
      </c>
      <c r="C27">
        <f>$B$9</f>
        <v>20</v>
      </c>
    </row>
    <row r="31" spans="1:4" ht="20.25" thickBot="1" x14ac:dyDescent="0.35">
      <c r="A31" s="1" t="s">
        <v>34</v>
      </c>
    </row>
    <row r="32" spans="1:4" ht="15.75" thickTop="1" x14ac:dyDescent="0.25"/>
    <row r="33" spans="1:9" x14ac:dyDescent="0.25">
      <c r="A33" s="66" t="s">
        <v>9</v>
      </c>
      <c r="B33" s="67" t="s">
        <v>35</v>
      </c>
      <c r="C33" s="67" t="s">
        <v>36</v>
      </c>
      <c r="D33" s="67" t="s">
        <v>37</v>
      </c>
      <c r="E33" s="67" t="s">
        <v>38</v>
      </c>
      <c r="F33" s="67" t="s">
        <v>39</v>
      </c>
      <c r="G33" s="68" t="s">
        <v>40</v>
      </c>
      <c r="H33" s="63"/>
      <c r="I33" s="2"/>
    </row>
    <row r="34" spans="1:9" x14ac:dyDescent="0.25">
      <c r="A34" s="70">
        <f>$B$26</f>
        <v>29.896193771626301</v>
      </c>
      <c r="B34" s="75">
        <f>MAX(13.663*LN(A34)-26.331,0)</f>
        <v>20.092201026067297</v>
      </c>
      <c r="C34" s="75">
        <f>MAX(13.663*LN(A34)-22.331,0)</f>
        <v>24.092201026067297</v>
      </c>
      <c r="D34" s="75">
        <f>MAX(11.89*LN(A34)-22.613,0)</f>
        <v>17.786023655122612</v>
      </c>
      <c r="E34" s="75">
        <f>MAX(11.888*LN(A34)-25.613,0)</f>
        <v>14.779228192775236</v>
      </c>
      <c r="F34" s="75">
        <v>0</v>
      </c>
      <c r="G34" s="76">
        <v>0</v>
      </c>
      <c r="H34" s="63"/>
    </row>
    <row r="35" spans="1:9" s="54" customFormat="1" x14ac:dyDescent="0.25">
      <c r="A35" s="74" t="s">
        <v>47</v>
      </c>
      <c r="B35" s="77">
        <f>IF(B34&gt;=5,B34,"&lt; 5")</f>
        <v>20.092201026067297</v>
      </c>
      <c r="C35" s="77">
        <f t="shared" ref="C35:G35" si="0">IF(C34&gt;=5,C34,"&lt; 5")</f>
        <v>24.092201026067297</v>
      </c>
      <c r="D35" s="77">
        <f t="shared" si="0"/>
        <v>17.786023655122612</v>
      </c>
      <c r="E35" s="77">
        <f t="shared" si="0"/>
        <v>14.779228192775236</v>
      </c>
      <c r="F35" s="77" t="str">
        <f t="shared" si="0"/>
        <v>&lt; 5</v>
      </c>
      <c r="G35" s="77" t="str">
        <f t="shared" si="0"/>
        <v>&lt; 5</v>
      </c>
      <c r="H35" s="63"/>
    </row>
    <row r="36" spans="1:9" s="54" customFormat="1" x14ac:dyDescent="0.25">
      <c r="A36" s="72" t="s">
        <v>44</v>
      </c>
      <c r="B36" s="77">
        <f>MAX(B34+B37,0)</f>
        <v>4.092201026067297</v>
      </c>
      <c r="C36" s="77">
        <f t="shared" ref="C36:G36" si="1">MAX(C34+C37,0)</f>
        <v>15.092201026067297</v>
      </c>
      <c r="D36" s="77">
        <f t="shared" si="1"/>
        <v>14.786023655122612</v>
      </c>
      <c r="E36" s="77">
        <f t="shared" si="1"/>
        <v>14.779228192775236</v>
      </c>
      <c r="F36" s="77">
        <f t="shared" si="1"/>
        <v>1</v>
      </c>
      <c r="G36" s="77">
        <f t="shared" si="1"/>
        <v>1</v>
      </c>
      <c r="H36" s="65">
        <f>10*LOG(10^(B36/10)+10^(C36/10)+10^(D36/10)+10^(E36/10)+10^(F36/10)+10^(G36/10))</f>
        <v>19.891954398738608</v>
      </c>
      <c r="I36" s="2" t="s">
        <v>45</v>
      </c>
    </row>
    <row r="37" spans="1:9" s="54" customFormat="1" x14ac:dyDescent="0.25">
      <c r="A37" s="73" t="s">
        <v>46</v>
      </c>
      <c r="B37" s="78">
        <v>-16</v>
      </c>
      <c r="C37" s="78">
        <v>-9</v>
      </c>
      <c r="D37" s="78">
        <v>-3</v>
      </c>
      <c r="E37" s="78">
        <v>0</v>
      </c>
      <c r="F37" s="78">
        <v>1</v>
      </c>
      <c r="G37" s="78">
        <v>1</v>
      </c>
      <c r="H37" s="71"/>
    </row>
    <row r="38" spans="1:9" s="54" customFormat="1" x14ac:dyDescent="0.25">
      <c r="A38" s="72" t="s">
        <v>42</v>
      </c>
      <c r="B38" s="77">
        <f>B34+11</f>
        <v>31.092201026067297</v>
      </c>
      <c r="C38" s="77">
        <f t="shared" ref="C38:G38" si="2">C34+11</f>
        <v>35.092201026067301</v>
      </c>
      <c r="D38" s="77">
        <f t="shared" si="2"/>
        <v>28.786023655122612</v>
      </c>
      <c r="E38" s="77">
        <f t="shared" si="2"/>
        <v>25.779228192775236</v>
      </c>
      <c r="F38" s="77">
        <f t="shared" si="2"/>
        <v>11</v>
      </c>
      <c r="G38" s="79">
        <f t="shared" si="2"/>
        <v>11</v>
      </c>
      <c r="H38" s="63"/>
    </row>
    <row r="39" spans="1:9" s="54" customFormat="1" x14ac:dyDescent="0.25">
      <c r="A39" s="69" t="s">
        <v>43</v>
      </c>
      <c r="B39" s="80">
        <f t="shared" ref="B39:G39" si="3">B38+B37</f>
        <v>15.092201026067297</v>
      </c>
      <c r="C39" s="80">
        <f t="shared" si="3"/>
        <v>26.092201026067301</v>
      </c>
      <c r="D39" s="80">
        <f t="shared" si="3"/>
        <v>25.786023655122612</v>
      </c>
      <c r="E39" s="80">
        <f t="shared" si="3"/>
        <v>25.779228192775236</v>
      </c>
      <c r="F39" s="80">
        <f t="shared" si="3"/>
        <v>12</v>
      </c>
      <c r="G39" s="81">
        <f t="shared" si="3"/>
        <v>12</v>
      </c>
      <c r="H39" s="65">
        <f>10*LOG(10^(B39/10)+10^(C39/10)+10^(D39/10)+10^(E39/10)+10^(F39/10)+10^(G39/10))</f>
        <v>30.891954398738612</v>
      </c>
      <c r="I39" s="2" t="s">
        <v>45</v>
      </c>
    </row>
    <row r="40" spans="1:9" s="54" customFormat="1" x14ac:dyDescent="0.25">
      <c r="A40" s="60" t="s">
        <v>41</v>
      </c>
      <c r="B40" s="82">
        <f>-33.98+1.31*B38</f>
        <v>6.7507833441481608</v>
      </c>
      <c r="C40" s="82">
        <f>-20.2+1.2*C38</f>
        <v>21.91064123128076</v>
      </c>
      <c r="D40" s="82">
        <f>-9.73+1.11*D38</f>
        <v>22.222486257186102</v>
      </c>
      <c r="E40" s="82">
        <f>-2.74+1.03*E38</f>
        <v>23.812605038558495</v>
      </c>
      <c r="F40" s="82">
        <f>0.6+1*F38</f>
        <v>11.6</v>
      </c>
      <c r="G40" s="82">
        <f>3.63+0.97*G38</f>
        <v>14.3</v>
      </c>
      <c r="H40" s="93">
        <f>IF(MAX(B40:G40)&lt;15,"&lt; 15",MAX(B40:G40))</f>
        <v>23.812605038558495</v>
      </c>
      <c r="I40" s="2" t="s">
        <v>41</v>
      </c>
    </row>
    <row r="41" spans="1:9" s="54" customFormat="1" x14ac:dyDescent="0.25">
      <c r="A41" s="60"/>
      <c r="H41" s="2"/>
      <c r="I41" s="2"/>
    </row>
    <row r="42" spans="1:9" s="54" customFormat="1" x14ac:dyDescent="0.25">
      <c r="A42" s="60"/>
      <c r="H42" s="2"/>
      <c r="I42" s="2"/>
    </row>
    <row r="43" spans="1:9" s="54" customFormat="1" x14ac:dyDescent="0.25">
      <c r="A43" s="66" t="s">
        <v>18</v>
      </c>
      <c r="B43" s="78" t="s">
        <v>35</v>
      </c>
      <c r="C43" s="78" t="s">
        <v>36</v>
      </c>
      <c r="D43" s="78" t="s">
        <v>37</v>
      </c>
      <c r="E43" s="78" t="s">
        <v>38</v>
      </c>
      <c r="F43" s="78" t="s">
        <v>39</v>
      </c>
      <c r="G43" s="83" t="s">
        <v>40</v>
      </c>
      <c r="H43" s="63"/>
      <c r="I43" s="2"/>
    </row>
    <row r="44" spans="1:9" s="54" customFormat="1" x14ac:dyDescent="0.25">
      <c r="A44" s="64">
        <f>$C$26</f>
        <v>10.276687213687779</v>
      </c>
      <c r="B44" s="82">
        <f>MAX(11.174*LN(A44)-5.8795,0)</f>
        <v>20.154556242505731</v>
      </c>
      <c r="C44" s="82">
        <f>MAX(14.161*LN(A44)-20.272,0)</f>
        <v>12.721401686962921</v>
      </c>
      <c r="D44" s="82">
        <f>MAX(17.949*LN(A44)-37.324,0)</f>
        <v>4.4949793714637067</v>
      </c>
      <c r="E44" s="92">
        <f>MAX(21.161*LN(A44)-64.513,0)</f>
        <v>0</v>
      </c>
      <c r="F44" s="82">
        <v>-10</v>
      </c>
      <c r="G44" s="82">
        <v>-10</v>
      </c>
      <c r="H44" s="63"/>
    </row>
    <row r="45" spans="1:9" s="54" customFormat="1" x14ac:dyDescent="0.25">
      <c r="A45" s="74" t="s">
        <v>47</v>
      </c>
      <c r="B45" s="77">
        <f>IF(B44&gt;=5,B44,"&lt; 5")</f>
        <v>20.154556242505731</v>
      </c>
      <c r="C45" s="77">
        <f>IF(C44&gt;=5,C44,"&lt; 5")</f>
        <v>12.721401686962921</v>
      </c>
      <c r="D45" s="77" t="str">
        <f>IF(D44&gt;=5,D44,"&lt; 5")</f>
        <v>&lt; 5</v>
      </c>
      <c r="E45" s="77" t="str">
        <f>IF(E44&gt;5,E44,"&lt; 5")</f>
        <v>&lt; 5</v>
      </c>
      <c r="F45" s="77" t="str">
        <f>IF(F44&gt;5,F44,"&lt; 5")</f>
        <v>&lt; 5</v>
      </c>
      <c r="G45" s="77" t="str">
        <f>IF(G44&gt;5,G44,"&lt; 5")</f>
        <v>&lt; 5</v>
      </c>
      <c r="H45" s="63"/>
    </row>
    <row r="46" spans="1:9" s="54" customFormat="1" x14ac:dyDescent="0.25">
      <c r="A46" s="72" t="s">
        <v>44</v>
      </c>
      <c r="B46" s="77">
        <f>MAX(B44+B47,0)</f>
        <v>4.1545562425057305</v>
      </c>
      <c r="C46" s="77">
        <f t="shared" ref="C46" si="4">MAX(C44+C47,0)</f>
        <v>3.7214016869629205</v>
      </c>
      <c r="D46" s="77">
        <f t="shared" ref="D46" si="5">MAX(D44+D47,0)</f>
        <v>1.4949793714637067</v>
      </c>
      <c r="E46" s="77">
        <f t="shared" ref="E46" si="6">MAX(E44+E47,0)</f>
        <v>0</v>
      </c>
      <c r="F46" s="77">
        <f t="shared" ref="F46" si="7">MAX(F44+F47,0)</f>
        <v>0</v>
      </c>
      <c r="G46" s="77">
        <f t="shared" ref="G46" si="8">MAX(G44+G47,0)</f>
        <v>0</v>
      </c>
      <c r="H46" s="65">
        <f>10*LOG(10^(B46/10)+10^(C46/10)+10^(D46/10)+10^(E46/10)+10^(F46/10)+10^(G46/10))</f>
        <v>9.7172123109226476</v>
      </c>
      <c r="I46" s="2" t="s">
        <v>45</v>
      </c>
    </row>
    <row r="47" spans="1:9" s="54" customFormat="1" x14ac:dyDescent="0.25">
      <c r="A47" s="73" t="s">
        <v>46</v>
      </c>
      <c r="B47" s="78">
        <v>-16</v>
      </c>
      <c r="C47" s="78">
        <v>-9</v>
      </c>
      <c r="D47" s="78">
        <v>-3</v>
      </c>
      <c r="E47" s="78">
        <v>0</v>
      </c>
      <c r="F47" s="78">
        <v>1</v>
      </c>
      <c r="G47" s="78">
        <v>1</v>
      </c>
      <c r="H47" s="71"/>
    </row>
    <row r="48" spans="1:9" s="54" customFormat="1" x14ac:dyDescent="0.25">
      <c r="A48" s="72" t="s">
        <v>42</v>
      </c>
      <c r="B48" s="77">
        <f>B44+11</f>
        <v>31.154556242505731</v>
      </c>
      <c r="C48" s="77">
        <f t="shared" ref="C48:G48" si="9">C44+11</f>
        <v>23.721401686962921</v>
      </c>
      <c r="D48" s="77">
        <f t="shared" si="9"/>
        <v>15.494979371463707</v>
      </c>
      <c r="E48" s="77">
        <f t="shared" si="9"/>
        <v>11</v>
      </c>
      <c r="F48" s="77">
        <f t="shared" si="9"/>
        <v>1</v>
      </c>
      <c r="G48" s="79">
        <f t="shared" si="9"/>
        <v>1</v>
      </c>
      <c r="H48" s="63"/>
    </row>
    <row r="49" spans="1:10" s="54" customFormat="1" x14ac:dyDescent="0.25">
      <c r="A49" s="69" t="s">
        <v>43</v>
      </c>
      <c r="B49" s="80">
        <f t="shared" ref="B49:G49" si="10">B48+B47</f>
        <v>15.154556242505731</v>
      </c>
      <c r="C49" s="80">
        <f t="shared" si="10"/>
        <v>14.721401686962921</v>
      </c>
      <c r="D49" s="80">
        <f t="shared" si="10"/>
        <v>12.494979371463707</v>
      </c>
      <c r="E49" s="80">
        <f t="shared" si="10"/>
        <v>11</v>
      </c>
      <c r="F49" s="80">
        <f t="shared" si="10"/>
        <v>2</v>
      </c>
      <c r="G49" s="81">
        <f t="shared" si="10"/>
        <v>2</v>
      </c>
      <c r="H49" s="65">
        <f>10*LOG(10^(B49/10)+10^(C49/10)+10^(D49/10)+10^(E49/10)+10^(F49/10)+10^(G49/10))</f>
        <v>19.820341273500116</v>
      </c>
      <c r="I49" s="2" t="s">
        <v>45</v>
      </c>
    </row>
    <row r="50" spans="1:10" s="54" customFormat="1" x14ac:dyDescent="0.25">
      <c r="A50" s="60" t="s">
        <v>41</v>
      </c>
      <c r="B50" s="82">
        <f>-33.98+1.31*B48</f>
        <v>6.8324686776825132</v>
      </c>
      <c r="C50" s="82">
        <f>-20.2+1.2*C48</f>
        <v>8.265682024355506</v>
      </c>
      <c r="D50" s="82">
        <f>-9.73+1.11*D48</f>
        <v>7.4694271023247154</v>
      </c>
      <c r="E50" s="82">
        <f>-2.74+1.03*E48</f>
        <v>8.59</v>
      </c>
      <c r="F50" s="82">
        <f>0.6+1*F48</f>
        <v>1.6</v>
      </c>
      <c r="G50" s="82">
        <f>3.63+0.97*G48</f>
        <v>4.5999999999999996</v>
      </c>
      <c r="H50" s="93" t="str">
        <f>IF(MAX(B50:G50)&lt;15,"&lt; 15",MAX(B50:G50))</f>
        <v>&lt; 15</v>
      </c>
      <c r="I50" s="2" t="s">
        <v>41</v>
      </c>
    </row>
    <row r="51" spans="1:10" s="54" customFormat="1" x14ac:dyDescent="0.25">
      <c r="A51" s="60"/>
      <c r="H51" s="2"/>
      <c r="I51" s="2"/>
    </row>
    <row r="52" spans="1:10" s="54" customFormat="1" x14ac:dyDescent="0.25">
      <c r="A52" s="3"/>
    </row>
    <row r="54" spans="1:10" x14ac:dyDescent="0.25">
      <c r="A54" s="3"/>
      <c r="H54" s="2"/>
    </row>
    <row r="55" spans="1:10" s="54" customFormat="1" x14ac:dyDescent="0.25">
      <c r="A55" s="3"/>
      <c r="H55" s="2"/>
    </row>
    <row r="56" spans="1:10" x14ac:dyDescent="0.25">
      <c r="A56" s="60"/>
      <c r="B56" s="54"/>
      <c r="C56" s="54"/>
      <c r="D56" s="54"/>
      <c r="E56" s="54"/>
      <c r="F56" s="54"/>
      <c r="G56" s="54"/>
      <c r="H56" s="54"/>
      <c r="I56" s="54"/>
    </row>
    <row r="59" spans="1:10" x14ac:dyDescent="0.25">
      <c r="B59">
        <v>63</v>
      </c>
      <c r="C59">
        <v>125</v>
      </c>
      <c r="D59">
        <v>250</v>
      </c>
      <c r="E59">
        <v>500</v>
      </c>
      <c r="F59">
        <v>1000</v>
      </c>
      <c r="G59">
        <v>2000</v>
      </c>
      <c r="H59">
        <v>4000</v>
      </c>
      <c r="I59">
        <v>8000</v>
      </c>
    </row>
    <row r="60" spans="1:10" x14ac:dyDescent="0.25">
      <c r="A60" t="s">
        <v>51</v>
      </c>
      <c r="B60">
        <v>47</v>
      </c>
      <c r="C60">
        <v>36</v>
      </c>
      <c r="D60">
        <v>29</v>
      </c>
      <c r="E60">
        <v>22</v>
      </c>
      <c r="F60">
        <v>17</v>
      </c>
      <c r="G60">
        <v>14</v>
      </c>
      <c r="H60">
        <v>12</v>
      </c>
      <c r="I60">
        <v>11</v>
      </c>
    </row>
    <row r="61" spans="1:10" x14ac:dyDescent="0.25">
      <c r="A61" t="s">
        <v>52</v>
      </c>
      <c r="B61">
        <v>51</v>
      </c>
      <c r="C61">
        <v>41</v>
      </c>
      <c r="D61">
        <v>33</v>
      </c>
      <c r="E61">
        <v>26</v>
      </c>
      <c r="F61">
        <v>22</v>
      </c>
      <c r="G61">
        <v>19</v>
      </c>
      <c r="H61">
        <v>17</v>
      </c>
      <c r="I61">
        <v>16</v>
      </c>
    </row>
    <row r="62" spans="1:10" x14ac:dyDescent="0.25">
      <c r="A62" t="s">
        <v>53</v>
      </c>
      <c r="B62">
        <v>54</v>
      </c>
      <c r="C62">
        <v>45</v>
      </c>
      <c r="D62">
        <v>38</v>
      </c>
      <c r="E62">
        <v>31</v>
      </c>
      <c r="F62">
        <v>27</v>
      </c>
      <c r="G62">
        <v>24</v>
      </c>
      <c r="H62">
        <v>22</v>
      </c>
      <c r="I62">
        <v>21</v>
      </c>
    </row>
    <row r="63" spans="1:10" x14ac:dyDescent="0.25">
      <c r="A63" t="s">
        <v>54</v>
      </c>
      <c r="B63">
        <v>57</v>
      </c>
      <c r="C63">
        <v>48</v>
      </c>
      <c r="D63">
        <v>41</v>
      </c>
      <c r="E63">
        <v>35</v>
      </c>
      <c r="F63">
        <v>31</v>
      </c>
      <c r="G63">
        <v>29</v>
      </c>
      <c r="H63">
        <v>28</v>
      </c>
      <c r="I63">
        <v>27</v>
      </c>
    </row>
    <row r="64" spans="1:10" x14ac:dyDescent="0.25">
      <c r="A64" t="s">
        <v>55</v>
      </c>
      <c r="B64" s="31">
        <v>60</v>
      </c>
      <c r="C64" s="31">
        <v>53</v>
      </c>
      <c r="D64" s="31">
        <v>46</v>
      </c>
      <c r="E64" s="31">
        <v>40</v>
      </c>
      <c r="F64" s="31">
        <v>36</v>
      </c>
      <c r="G64" s="31">
        <v>34</v>
      </c>
      <c r="H64" s="61">
        <v>33</v>
      </c>
      <c r="I64" s="31">
        <v>32</v>
      </c>
      <c r="J64" s="31"/>
    </row>
    <row r="65" spans="1:10" x14ac:dyDescent="0.25">
      <c r="A65" t="s">
        <v>56</v>
      </c>
      <c r="B65" s="31">
        <v>64</v>
      </c>
      <c r="C65" s="31">
        <v>57</v>
      </c>
      <c r="D65" s="31">
        <v>51</v>
      </c>
      <c r="E65" s="31">
        <v>45</v>
      </c>
      <c r="F65" s="31">
        <v>41</v>
      </c>
      <c r="G65" s="31">
        <v>39</v>
      </c>
      <c r="H65" s="31">
        <v>38</v>
      </c>
      <c r="I65" s="31">
        <v>37</v>
      </c>
      <c r="J65" s="31"/>
    </row>
    <row r="66" spans="1:10" x14ac:dyDescent="0.25">
      <c r="B66" s="31"/>
      <c r="C66" s="31"/>
      <c r="D66" s="31"/>
      <c r="E66" s="31"/>
      <c r="F66" s="31"/>
      <c r="G66" s="31"/>
      <c r="H66" s="31"/>
      <c r="I66" s="31"/>
      <c r="J66" s="31"/>
    </row>
    <row r="67" spans="1:10" x14ac:dyDescent="0.25">
      <c r="B67" s="62"/>
      <c r="C67" s="62"/>
      <c r="D67" s="62"/>
      <c r="E67" s="62"/>
      <c r="F67" s="62"/>
      <c r="G67" s="62"/>
      <c r="H67" s="31"/>
      <c r="I67" s="31"/>
      <c r="J67" s="31"/>
    </row>
    <row r="68" spans="1:10" x14ac:dyDescent="0.25">
      <c r="B68" s="31"/>
      <c r="C68" s="31"/>
      <c r="D68" s="31"/>
      <c r="E68" s="31"/>
      <c r="F68" s="31"/>
      <c r="G68" s="31"/>
      <c r="H68" s="31"/>
      <c r="I68" s="31"/>
      <c r="J68" s="31"/>
    </row>
  </sheetData>
  <sheetProtection selectLockedCells="1" selectUnlockedCell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showGridLines="0" workbookViewId="0">
      <selection activeCell="S10" sqref="S10"/>
    </sheetView>
  </sheetViews>
  <sheetFormatPr defaultRowHeight="15" x14ac:dyDescent="0.25"/>
  <cols>
    <col min="2" max="2" width="9.140625" style="54"/>
    <col min="9" max="9" width="5.5703125" customWidth="1"/>
  </cols>
  <sheetData>
    <row r="1" spans="1:15" x14ac:dyDescent="0.25">
      <c r="A1" s="113"/>
      <c r="B1" s="16"/>
      <c r="C1" s="16"/>
      <c r="D1" s="17"/>
      <c r="E1" s="17"/>
      <c r="F1" s="17"/>
      <c r="G1" s="17"/>
      <c r="H1" s="17"/>
      <c r="I1" s="17"/>
      <c r="J1" s="17"/>
      <c r="K1" s="17"/>
      <c r="L1" s="17"/>
      <c r="M1" s="56"/>
      <c r="N1" s="56"/>
      <c r="O1" s="56"/>
    </row>
    <row r="2" spans="1:15" ht="21" x14ac:dyDescent="0.35">
      <c r="A2" s="113"/>
      <c r="B2" s="19"/>
      <c r="C2" s="20" t="s">
        <v>4</v>
      </c>
      <c r="D2" s="21"/>
      <c r="E2" s="18"/>
      <c r="F2" s="18"/>
      <c r="G2" s="18"/>
      <c r="H2" s="21"/>
      <c r="I2" s="21"/>
      <c r="J2" s="21"/>
      <c r="K2" s="21"/>
      <c r="L2" s="21"/>
      <c r="M2" s="56"/>
      <c r="N2" s="56"/>
      <c r="O2" s="56"/>
    </row>
    <row r="3" spans="1:15" ht="21" x14ac:dyDescent="0.35">
      <c r="A3" s="113"/>
      <c r="B3" s="19"/>
      <c r="C3" s="22" t="s">
        <v>63</v>
      </c>
      <c r="D3" s="21"/>
      <c r="E3" s="18"/>
      <c r="F3" s="18"/>
      <c r="G3" s="18"/>
      <c r="H3" s="21"/>
      <c r="I3" s="21"/>
      <c r="J3" s="21"/>
      <c r="K3" s="21"/>
      <c r="L3" s="21"/>
      <c r="M3" s="56"/>
      <c r="N3" s="56"/>
      <c r="O3" s="56"/>
    </row>
    <row r="4" spans="1:15" ht="22.5" x14ac:dyDescent="0.3">
      <c r="B4" s="19"/>
      <c r="C4" s="19"/>
      <c r="D4" s="23"/>
      <c r="E4" s="18"/>
      <c r="F4" s="18"/>
      <c r="G4" s="18"/>
      <c r="H4" s="18"/>
      <c r="I4" s="18"/>
      <c r="J4" s="18"/>
      <c r="K4" s="18"/>
      <c r="L4" s="18"/>
      <c r="M4" s="56"/>
      <c r="N4" s="56"/>
      <c r="O4" s="56"/>
    </row>
    <row r="5" spans="1:15" x14ac:dyDescent="0.25"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</row>
    <row r="6" spans="1:15" ht="20.25" thickBot="1" x14ac:dyDescent="0.35">
      <c r="B6" s="95"/>
      <c r="C6" s="128" t="s">
        <v>24</v>
      </c>
      <c r="D6" s="128"/>
      <c r="E6" s="128"/>
      <c r="F6" s="95"/>
      <c r="G6" s="95"/>
      <c r="H6" s="95"/>
      <c r="I6" s="95"/>
      <c r="J6" s="95"/>
      <c r="K6" s="95"/>
      <c r="L6" s="95"/>
      <c r="M6" s="95"/>
      <c r="N6" s="95"/>
      <c r="O6" s="95"/>
    </row>
    <row r="7" spans="1:15" s="54" customFormat="1" ht="13.5" customHeight="1" thickTop="1" x14ac:dyDescent="0.3">
      <c r="B7" s="95"/>
      <c r="C7" s="130"/>
      <c r="D7" s="130"/>
      <c r="E7" s="130"/>
      <c r="F7" s="95"/>
      <c r="G7" s="95"/>
      <c r="H7" s="95"/>
      <c r="I7" s="95"/>
      <c r="J7" s="95"/>
      <c r="K7" s="95"/>
      <c r="L7" s="95"/>
      <c r="M7" s="95"/>
      <c r="N7" s="95"/>
      <c r="O7" s="95"/>
    </row>
    <row r="8" spans="1:15" ht="18.75" x14ac:dyDescent="0.3">
      <c r="B8" s="95"/>
      <c r="C8" s="95"/>
      <c r="D8" s="95"/>
      <c r="E8" s="131" t="s">
        <v>9</v>
      </c>
      <c r="F8" s="95"/>
      <c r="G8" s="95"/>
      <c r="H8" s="95"/>
      <c r="I8" s="129"/>
      <c r="J8" s="95"/>
      <c r="K8" s="95"/>
      <c r="L8" s="131" t="s">
        <v>18</v>
      </c>
      <c r="M8" s="95"/>
      <c r="N8" s="95"/>
      <c r="O8" s="95"/>
    </row>
    <row r="9" spans="1:15" ht="9" customHeight="1" x14ac:dyDescent="0.25">
      <c r="B9" s="95"/>
      <c r="C9" s="95"/>
      <c r="D9" s="95"/>
      <c r="E9" s="95"/>
      <c r="F9" s="95"/>
      <c r="G9" s="95"/>
      <c r="H9" s="95"/>
      <c r="I9" s="129"/>
      <c r="J9" s="95"/>
      <c r="K9" s="95"/>
      <c r="L9" s="95"/>
      <c r="M9" s="95"/>
      <c r="N9" s="95"/>
      <c r="O9" s="95"/>
    </row>
    <row r="10" spans="1:15" x14ac:dyDescent="0.25">
      <c r="B10" s="95"/>
      <c r="C10" s="95"/>
      <c r="D10" s="95"/>
      <c r="E10" s="95"/>
      <c r="F10" s="95"/>
      <c r="G10" s="95"/>
      <c r="H10" s="95"/>
      <c r="I10" s="129"/>
      <c r="J10" s="95"/>
      <c r="K10" s="95"/>
      <c r="L10" s="95"/>
      <c r="M10" s="95"/>
      <c r="N10" s="95"/>
      <c r="O10" s="95"/>
    </row>
    <row r="11" spans="1:15" x14ac:dyDescent="0.25">
      <c r="B11" s="95"/>
      <c r="C11" s="95"/>
      <c r="D11" s="95"/>
      <c r="E11" s="95"/>
      <c r="F11" s="95"/>
      <c r="G11" s="95"/>
      <c r="H11" s="95"/>
      <c r="I11" s="129"/>
      <c r="J11" s="95"/>
      <c r="K11" s="95"/>
      <c r="L11" s="95"/>
      <c r="M11" s="95"/>
      <c r="N11" s="95"/>
      <c r="O11" s="95"/>
    </row>
    <row r="12" spans="1:15" x14ac:dyDescent="0.25">
      <c r="B12" s="95"/>
      <c r="C12" s="95"/>
      <c r="D12" s="95"/>
      <c r="E12" s="95"/>
      <c r="F12" s="95"/>
      <c r="G12" s="95"/>
      <c r="H12" s="95"/>
      <c r="I12" s="129"/>
      <c r="J12" s="95"/>
      <c r="K12" s="95"/>
      <c r="L12" s="95"/>
      <c r="M12" s="95"/>
      <c r="N12" s="95"/>
      <c r="O12" s="95"/>
    </row>
    <row r="13" spans="1:15" x14ac:dyDescent="0.25">
      <c r="B13" s="95"/>
      <c r="C13" s="95"/>
      <c r="D13" s="95"/>
      <c r="E13" s="95"/>
      <c r="F13" s="95"/>
      <c r="G13" s="95"/>
      <c r="H13" s="95"/>
      <c r="I13" s="129"/>
      <c r="J13" s="95"/>
      <c r="K13" s="95"/>
      <c r="L13" s="95"/>
      <c r="M13" s="95"/>
      <c r="N13" s="95"/>
      <c r="O13" s="95"/>
    </row>
    <row r="14" spans="1:15" x14ac:dyDescent="0.25">
      <c r="B14" s="95"/>
      <c r="C14" s="95"/>
      <c r="D14" s="95"/>
      <c r="E14" s="95"/>
      <c r="F14" s="95"/>
      <c r="G14" s="95"/>
      <c r="H14" s="95"/>
      <c r="I14" s="129"/>
      <c r="J14" s="95"/>
      <c r="K14" s="95"/>
      <c r="L14" s="95"/>
      <c r="M14" s="95"/>
      <c r="N14" s="95"/>
      <c r="O14" s="95"/>
    </row>
    <row r="15" spans="1:15" x14ac:dyDescent="0.25">
      <c r="B15" s="95"/>
      <c r="C15" s="95"/>
      <c r="D15" s="95"/>
      <c r="E15" s="95"/>
      <c r="F15" s="95"/>
      <c r="G15" s="95"/>
      <c r="H15" s="95"/>
      <c r="I15" s="129"/>
      <c r="J15" s="95"/>
      <c r="K15" s="95"/>
      <c r="L15" s="95"/>
      <c r="M15" s="95"/>
      <c r="N15" s="95"/>
      <c r="O15" s="95"/>
    </row>
    <row r="16" spans="1:15" x14ac:dyDescent="0.25">
      <c r="B16" s="95"/>
      <c r="C16" s="95"/>
      <c r="D16" s="95"/>
      <c r="E16" s="95"/>
      <c r="F16" s="95"/>
      <c r="G16" s="95"/>
      <c r="H16" s="95"/>
      <c r="I16" s="129"/>
      <c r="J16" s="95"/>
      <c r="K16" s="95"/>
      <c r="L16" s="95"/>
      <c r="M16" s="95"/>
      <c r="N16" s="95"/>
      <c r="O16" s="95"/>
    </row>
    <row r="17" spans="2:15" x14ac:dyDescent="0.25">
      <c r="B17" s="95"/>
      <c r="C17" s="95"/>
      <c r="D17" s="95"/>
      <c r="E17" s="95"/>
      <c r="F17" s="95"/>
      <c r="G17" s="95"/>
      <c r="H17" s="95"/>
      <c r="I17" s="129"/>
      <c r="J17" s="95"/>
      <c r="K17" s="95"/>
      <c r="L17" s="95"/>
      <c r="M17" s="95"/>
      <c r="N17" s="95"/>
      <c r="O17" s="95"/>
    </row>
    <row r="18" spans="2:15" x14ac:dyDescent="0.25">
      <c r="B18" s="95"/>
      <c r="C18" s="95"/>
      <c r="D18" s="95"/>
      <c r="E18" s="95"/>
      <c r="F18" s="95"/>
      <c r="G18" s="95"/>
      <c r="H18" s="95"/>
      <c r="I18" s="129"/>
      <c r="J18" s="95"/>
      <c r="K18" s="95"/>
      <c r="L18" s="95"/>
      <c r="M18" s="95"/>
      <c r="N18" s="95"/>
      <c r="O18" s="95"/>
    </row>
    <row r="19" spans="2:15" x14ac:dyDescent="0.25">
      <c r="B19" s="95"/>
      <c r="C19" s="95"/>
      <c r="D19" s="95"/>
      <c r="E19" s="95"/>
      <c r="F19" s="95"/>
      <c r="G19" s="95"/>
      <c r="H19" s="95"/>
      <c r="I19" s="129"/>
      <c r="J19" s="95"/>
      <c r="K19" s="95"/>
      <c r="L19" s="95"/>
      <c r="M19" s="95"/>
      <c r="N19" s="95"/>
      <c r="O19" s="95"/>
    </row>
    <row r="20" spans="2:15" x14ac:dyDescent="0.25">
      <c r="B20" s="95"/>
      <c r="C20" s="95"/>
      <c r="D20" s="95"/>
      <c r="E20" s="95"/>
      <c r="F20" s="95"/>
      <c r="G20" s="95"/>
      <c r="H20" s="95"/>
      <c r="I20" s="129"/>
      <c r="J20" s="95"/>
      <c r="K20" s="95"/>
      <c r="L20" s="95"/>
      <c r="M20" s="95"/>
      <c r="N20" s="95"/>
      <c r="O20" s="95"/>
    </row>
    <row r="21" spans="2:15" x14ac:dyDescent="0.25">
      <c r="B21" s="95"/>
      <c r="C21" s="95"/>
      <c r="D21" s="95"/>
      <c r="E21" s="95"/>
      <c r="F21" s="95"/>
      <c r="G21" s="95"/>
      <c r="H21" s="95"/>
      <c r="I21" s="129"/>
      <c r="J21" s="95"/>
      <c r="K21" s="95"/>
      <c r="L21" s="95"/>
      <c r="M21" s="95"/>
      <c r="N21" s="95"/>
      <c r="O21" s="95"/>
    </row>
    <row r="22" spans="2:15" x14ac:dyDescent="0.25">
      <c r="B22" s="95"/>
      <c r="C22" s="95"/>
      <c r="D22" s="95"/>
      <c r="E22" s="95"/>
      <c r="F22" s="95"/>
      <c r="G22" s="95"/>
      <c r="H22" s="95"/>
      <c r="I22" s="129"/>
      <c r="J22" s="95"/>
      <c r="K22" s="95"/>
      <c r="L22" s="95"/>
      <c r="M22" s="95"/>
      <c r="N22" s="95"/>
      <c r="O22" s="95"/>
    </row>
    <row r="23" spans="2:15" x14ac:dyDescent="0.25">
      <c r="B23" s="95"/>
      <c r="C23" s="95"/>
      <c r="D23" s="95"/>
      <c r="E23" s="95"/>
      <c r="F23" s="95"/>
      <c r="G23" s="95"/>
      <c r="H23" s="95"/>
      <c r="I23" s="129"/>
      <c r="J23" s="95"/>
      <c r="K23" s="95"/>
      <c r="L23" s="95"/>
      <c r="M23" s="95"/>
      <c r="N23" s="95"/>
      <c r="O23" s="95"/>
    </row>
    <row r="24" spans="2:15" x14ac:dyDescent="0.25">
      <c r="B24" s="95"/>
      <c r="C24" s="95"/>
      <c r="D24" s="95"/>
      <c r="E24" s="95"/>
      <c r="F24" s="95"/>
      <c r="G24" s="95"/>
      <c r="H24" s="95"/>
      <c r="I24" s="129"/>
      <c r="J24" s="95"/>
      <c r="K24" s="95"/>
      <c r="L24" s="95"/>
      <c r="M24" s="95"/>
      <c r="N24" s="95"/>
      <c r="O24" s="95"/>
    </row>
    <row r="25" spans="2:15" x14ac:dyDescent="0.25">
      <c r="B25" s="95"/>
      <c r="C25" s="95"/>
      <c r="D25" s="95"/>
      <c r="E25" s="95"/>
      <c r="F25" s="95"/>
      <c r="G25" s="95"/>
      <c r="H25" s="95"/>
      <c r="I25" s="129"/>
      <c r="J25" s="95"/>
      <c r="K25" s="95"/>
      <c r="L25" s="95"/>
      <c r="M25" s="95"/>
      <c r="N25" s="95"/>
      <c r="O25" s="95"/>
    </row>
    <row r="26" spans="2:15" x14ac:dyDescent="0.25">
      <c r="B26" s="95"/>
      <c r="C26" s="95"/>
      <c r="D26" s="95"/>
      <c r="E26" s="95"/>
      <c r="F26" s="95"/>
      <c r="G26" s="95"/>
      <c r="H26" s="95"/>
      <c r="I26" s="129"/>
      <c r="J26" s="95"/>
      <c r="K26" s="95"/>
      <c r="L26" s="95"/>
      <c r="M26" s="95"/>
      <c r="N26" s="95"/>
      <c r="O26" s="95"/>
    </row>
    <row r="27" spans="2:15" x14ac:dyDescent="0.25">
      <c r="B27" s="95"/>
      <c r="C27" s="95"/>
      <c r="D27" s="95"/>
      <c r="E27" s="95"/>
      <c r="F27" s="95"/>
      <c r="G27" s="95"/>
      <c r="H27" s="95"/>
      <c r="I27" s="129"/>
      <c r="J27" s="95"/>
      <c r="K27" s="95"/>
      <c r="L27" s="95"/>
      <c r="M27" s="95"/>
      <c r="N27" s="95"/>
      <c r="O27" s="95"/>
    </row>
    <row r="28" spans="2:15" x14ac:dyDescent="0.25">
      <c r="B28" s="95"/>
      <c r="C28" s="95"/>
      <c r="D28" s="95"/>
      <c r="E28" s="95"/>
      <c r="F28" s="95"/>
      <c r="G28" s="95"/>
      <c r="H28" s="95"/>
      <c r="I28" s="129"/>
      <c r="J28" s="95"/>
      <c r="K28" s="95"/>
      <c r="L28" s="95"/>
      <c r="M28" s="95"/>
      <c r="N28" s="95"/>
      <c r="O28" s="95"/>
    </row>
    <row r="29" spans="2:15" x14ac:dyDescent="0.25">
      <c r="B29" s="95"/>
      <c r="C29" s="95"/>
      <c r="D29" s="95"/>
      <c r="E29" s="95"/>
      <c r="F29" s="95"/>
      <c r="G29" s="95"/>
      <c r="H29" s="95"/>
      <c r="I29" s="129"/>
      <c r="J29" s="95"/>
      <c r="K29" s="95"/>
      <c r="L29" s="95"/>
      <c r="M29" s="95"/>
      <c r="N29" s="95"/>
      <c r="O29" s="95"/>
    </row>
    <row r="30" spans="2:15" x14ac:dyDescent="0.25">
      <c r="B30" s="95"/>
      <c r="C30" s="95"/>
      <c r="D30" s="95"/>
      <c r="E30" s="95"/>
      <c r="F30" s="95"/>
      <c r="G30" s="95"/>
      <c r="H30" s="95"/>
      <c r="I30" s="129"/>
      <c r="J30" s="95"/>
      <c r="K30" s="95"/>
      <c r="L30" s="95"/>
      <c r="M30" s="95"/>
      <c r="N30" s="95"/>
      <c r="O30" s="95"/>
    </row>
    <row r="31" spans="2:15" x14ac:dyDescent="0.25">
      <c r="B31" s="95"/>
      <c r="C31" s="95"/>
      <c r="D31" s="95"/>
      <c r="E31" s="95"/>
      <c r="F31" s="95"/>
      <c r="G31" s="95"/>
      <c r="H31" s="95"/>
      <c r="I31" s="129"/>
      <c r="J31" s="95"/>
      <c r="K31" s="95"/>
      <c r="L31" s="95"/>
      <c r="M31" s="95"/>
      <c r="N31" s="95"/>
      <c r="O31" s="95"/>
    </row>
    <row r="32" spans="2:15" x14ac:dyDescent="0.25">
      <c r="B32" s="95"/>
      <c r="C32" s="95"/>
      <c r="D32" s="95"/>
      <c r="E32" s="95"/>
      <c r="F32" s="95"/>
      <c r="G32" s="95"/>
      <c r="H32" s="95"/>
      <c r="I32" s="129"/>
      <c r="J32" s="95"/>
      <c r="K32" s="95"/>
      <c r="L32" s="95" t="s">
        <v>30</v>
      </c>
      <c r="M32" s="95"/>
      <c r="N32" s="95"/>
      <c r="O32" s="95"/>
    </row>
    <row r="33" spans="2:15" x14ac:dyDescent="0.25"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</row>
  </sheetData>
  <sheetProtection algorithmName="SHA-512" hashValue="6zMHd1E01Z45wgm6cT4QxwMOFLi+6N54l4clzyJej4cl2bK+u13JOd5T66UlwBzj5INIeSfliPScxMM3oJWnuw==" saltValue="Og0Lkqoo1fe1rb88OS/fjQ==" spinCount="100000" sheet="1" objects="1" scenarios="1" selectLockedCells="1" selectUnlockedCells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61"/>
  <sheetViews>
    <sheetView showGridLines="0" zoomScaleNormal="100" workbookViewId="0">
      <selection activeCell="H2" sqref="H2"/>
    </sheetView>
  </sheetViews>
  <sheetFormatPr defaultRowHeight="15" x14ac:dyDescent="0.25"/>
  <cols>
    <col min="3" max="3" width="29.42578125" customWidth="1"/>
    <col min="4" max="9" width="13.28515625" customWidth="1"/>
    <col min="11" max="11" width="29.5703125" customWidth="1"/>
    <col min="12" max="17" width="13.28515625" customWidth="1"/>
  </cols>
  <sheetData>
    <row r="1" spans="2:26" s="54" customFormat="1" x14ac:dyDescent="0.25">
      <c r="B1" s="114"/>
      <c r="C1" s="115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7"/>
    </row>
    <row r="2" spans="2:26" s="54" customFormat="1" ht="21" x14ac:dyDescent="0.35">
      <c r="B2" s="118"/>
      <c r="C2" s="20" t="s">
        <v>4</v>
      </c>
      <c r="D2" s="21"/>
      <c r="E2" s="18"/>
      <c r="F2" s="18"/>
      <c r="G2" s="18"/>
      <c r="H2" s="21"/>
      <c r="I2" s="21"/>
      <c r="J2" s="21"/>
      <c r="K2" s="21"/>
      <c r="L2" s="21"/>
      <c r="M2" s="21"/>
      <c r="N2" s="21"/>
      <c r="O2" s="21"/>
      <c r="P2" s="21"/>
      <c r="Q2" s="21"/>
      <c r="R2" s="119"/>
    </row>
    <row r="3" spans="2:26" s="54" customFormat="1" ht="21" x14ac:dyDescent="0.35">
      <c r="B3" s="118"/>
      <c r="C3" s="22" t="s">
        <v>62</v>
      </c>
      <c r="D3" s="21"/>
      <c r="E3" s="18"/>
      <c r="F3" s="18"/>
      <c r="G3" s="18"/>
      <c r="H3" s="21"/>
      <c r="I3" s="21"/>
      <c r="J3" s="21"/>
      <c r="K3" s="21"/>
      <c r="L3" s="21"/>
      <c r="M3" s="21"/>
      <c r="N3" s="21"/>
      <c r="O3" s="21"/>
      <c r="P3" s="21"/>
      <c r="Q3" s="21"/>
      <c r="R3" s="119"/>
    </row>
    <row r="4" spans="2:26" s="54" customFormat="1" ht="22.5" x14ac:dyDescent="0.3">
      <c r="B4" s="118"/>
      <c r="C4" s="19"/>
      <c r="D4" s="23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20"/>
    </row>
    <row r="5" spans="2:26" s="54" customFormat="1" x14ac:dyDescent="0.25">
      <c r="B5" s="121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122"/>
    </row>
    <row r="6" spans="2:26" ht="20.25" thickBot="1" x14ac:dyDescent="0.35">
      <c r="B6" s="121"/>
      <c r="C6" s="96" t="s">
        <v>9</v>
      </c>
      <c r="D6" s="97"/>
      <c r="E6" s="97"/>
      <c r="F6" s="97"/>
      <c r="G6" s="97"/>
      <c r="H6" s="97"/>
      <c r="I6" s="97"/>
      <c r="J6" s="97"/>
      <c r="K6" s="96" t="s">
        <v>18</v>
      </c>
      <c r="L6" s="97"/>
      <c r="M6" s="97"/>
      <c r="N6" s="97"/>
      <c r="O6" s="97"/>
      <c r="P6" s="97"/>
      <c r="Q6" s="97"/>
      <c r="R6" s="122"/>
    </row>
    <row r="7" spans="2:26" ht="15.75" thickTop="1" x14ac:dyDescent="0.25">
      <c r="B7" s="121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122"/>
    </row>
    <row r="8" spans="2:26" x14ac:dyDescent="0.25">
      <c r="B8" s="121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122"/>
    </row>
    <row r="9" spans="2:26" x14ac:dyDescent="0.25">
      <c r="B9" s="121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122"/>
    </row>
    <row r="10" spans="2:26" s="54" customFormat="1" x14ac:dyDescent="0.25">
      <c r="B10" s="121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122"/>
      <c r="S10"/>
      <c r="T10"/>
      <c r="U10"/>
      <c r="Z10"/>
    </row>
    <row r="11" spans="2:26" s="54" customFormat="1" x14ac:dyDescent="0.25">
      <c r="B11" s="121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122"/>
      <c r="S11"/>
      <c r="T11"/>
      <c r="U11"/>
      <c r="Z11"/>
    </row>
    <row r="12" spans="2:26" s="54" customFormat="1" x14ac:dyDescent="0.25">
      <c r="B12" s="121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122"/>
      <c r="S12"/>
      <c r="T12"/>
      <c r="U12"/>
      <c r="Z12"/>
    </row>
    <row r="13" spans="2:26" s="54" customFormat="1" x14ac:dyDescent="0.25">
      <c r="B13" s="121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122"/>
      <c r="S13"/>
      <c r="T13"/>
      <c r="U13"/>
      <c r="Z13"/>
    </row>
    <row r="14" spans="2:26" s="54" customFormat="1" x14ac:dyDescent="0.25">
      <c r="B14" s="121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122"/>
      <c r="S14"/>
      <c r="T14"/>
      <c r="U14"/>
      <c r="Z14"/>
    </row>
    <row r="15" spans="2:26" s="54" customFormat="1" x14ac:dyDescent="0.25">
      <c r="B15" s="121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122"/>
      <c r="S15"/>
      <c r="T15"/>
      <c r="U15"/>
      <c r="Z15"/>
    </row>
    <row r="16" spans="2:26" s="54" customFormat="1" x14ac:dyDescent="0.25">
      <c r="B16" s="121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122"/>
      <c r="S16"/>
      <c r="T16"/>
      <c r="U16"/>
      <c r="Z16"/>
    </row>
    <row r="17" spans="2:26" s="54" customFormat="1" x14ac:dyDescent="0.25">
      <c r="B17" s="121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122"/>
      <c r="S17"/>
      <c r="T17"/>
      <c r="U17"/>
      <c r="Z17"/>
    </row>
    <row r="18" spans="2:26" s="54" customFormat="1" x14ac:dyDescent="0.25">
      <c r="B18" s="121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122"/>
      <c r="S18"/>
      <c r="T18"/>
      <c r="U18"/>
      <c r="Z18"/>
    </row>
    <row r="19" spans="2:26" s="54" customFormat="1" x14ac:dyDescent="0.25">
      <c r="B19" s="121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122"/>
      <c r="S19"/>
      <c r="T19"/>
      <c r="U19"/>
      <c r="Z19"/>
    </row>
    <row r="20" spans="2:26" s="54" customFormat="1" x14ac:dyDescent="0.25">
      <c r="B20" s="121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122"/>
      <c r="S20"/>
      <c r="T20"/>
      <c r="U20"/>
      <c r="Z20"/>
    </row>
    <row r="21" spans="2:26" s="54" customFormat="1" x14ac:dyDescent="0.25">
      <c r="B21" s="121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122"/>
    </row>
    <row r="22" spans="2:26" s="54" customFormat="1" x14ac:dyDescent="0.25">
      <c r="B22" s="121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122"/>
    </row>
    <row r="23" spans="2:26" s="54" customFormat="1" x14ac:dyDescent="0.25">
      <c r="B23" s="121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122"/>
    </row>
    <row r="24" spans="2:26" s="54" customFormat="1" x14ac:dyDescent="0.25">
      <c r="B24" s="121"/>
      <c r="C24" s="97"/>
      <c r="D24" s="123">
        <v>125</v>
      </c>
      <c r="E24" s="123">
        <v>250</v>
      </c>
      <c r="F24" s="123">
        <v>500</v>
      </c>
      <c r="G24" s="123">
        <v>1000</v>
      </c>
      <c r="H24" s="123">
        <v>2000</v>
      </c>
      <c r="I24" s="123">
        <v>4000</v>
      </c>
      <c r="J24" s="97"/>
      <c r="K24" s="97"/>
      <c r="L24" s="123">
        <v>125</v>
      </c>
      <c r="M24" s="123">
        <v>250</v>
      </c>
      <c r="N24" s="123">
        <v>500</v>
      </c>
      <c r="O24" s="123">
        <v>1000</v>
      </c>
      <c r="P24" s="123">
        <v>2000</v>
      </c>
      <c r="Q24" s="123">
        <v>4000</v>
      </c>
      <c r="R24" s="122"/>
    </row>
    <row r="25" spans="2:26" x14ac:dyDescent="0.25">
      <c r="B25" s="121"/>
      <c r="C25" s="97"/>
      <c r="D25" s="123">
        <f>'CSS-FD equations'!B38</f>
        <v>31.092201026067297</v>
      </c>
      <c r="E25" s="123">
        <f>'CSS-FD equations'!C38</f>
        <v>35.092201026067301</v>
      </c>
      <c r="F25" s="123">
        <f>'CSS-FD equations'!D38</f>
        <v>28.786023655122612</v>
      </c>
      <c r="G25" s="123">
        <f>'CSS-FD equations'!E38</f>
        <v>25.779228192775236</v>
      </c>
      <c r="H25" s="123">
        <f>'CSS-FD equations'!F38</f>
        <v>11</v>
      </c>
      <c r="I25" s="123">
        <f>'CSS-FD equations'!G38</f>
        <v>11</v>
      </c>
      <c r="J25" s="97"/>
      <c r="K25" s="97"/>
      <c r="L25" s="123">
        <f>'CSS-FD equations'!B48</f>
        <v>31.154556242505731</v>
      </c>
      <c r="M25" s="123">
        <f>'CSS-FD equations'!C48</f>
        <v>23.721401686962921</v>
      </c>
      <c r="N25" s="123">
        <f>'CSS-FD equations'!D48</f>
        <v>15.494979371463707</v>
      </c>
      <c r="O25" s="123">
        <f>'CSS-FD equations'!E48</f>
        <v>11</v>
      </c>
      <c r="P25" s="123">
        <f>'CSS-FD equations'!F48</f>
        <v>1</v>
      </c>
      <c r="Q25" s="123">
        <f>'CSS-FD equations'!G48</f>
        <v>1</v>
      </c>
      <c r="R25" s="122"/>
      <c r="S25" s="54"/>
      <c r="T25" s="54"/>
      <c r="U25" s="54"/>
      <c r="Z25" s="54"/>
    </row>
    <row r="26" spans="2:26" x14ac:dyDescent="0.25">
      <c r="B26" s="121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122"/>
    </row>
    <row r="27" spans="2:26" x14ac:dyDescent="0.25">
      <c r="B27" s="121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122"/>
      <c r="S27" s="54"/>
      <c r="T27" s="54"/>
      <c r="U27" s="54"/>
      <c r="Z27" s="54"/>
    </row>
    <row r="28" spans="2:26" x14ac:dyDescent="0.25">
      <c r="B28" s="121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122"/>
      <c r="S28" s="54"/>
      <c r="T28" s="54"/>
      <c r="U28" s="54"/>
      <c r="Z28" s="54"/>
    </row>
    <row r="29" spans="2:26" x14ac:dyDescent="0.25">
      <c r="B29" s="121"/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122"/>
      <c r="S29" s="54"/>
      <c r="T29" s="54"/>
      <c r="U29" s="54"/>
      <c r="Z29" s="54"/>
    </row>
    <row r="30" spans="2:26" ht="17.25" customHeight="1" x14ac:dyDescent="0.25">
      <c r="B30" s="121"/>
      <c r="C30" s="100" t="s">
        <v>9</v>
      </c>
      <c r="D30" s="102" t="s">
        <v>35</v>
      </c>
      <c r="E30" s="103" t="s">
        <v>36</v>
      </c>
      <c r="F30" s="103" t="s">
        <v>37</v>
      </c>
      <c r="G30" s="103" t="s">
        <v>38</v>
      </c>
      <c r="H30" s="103" t="s">
        <v>39</v>
      </c>
      <c r="I30" s="103" t="s">
        <v>40</v>
      </c>
      <c r="J30" s="97"/>
      <c r="K30" s="100" t="s">
        <v>18</v>
      </c>
      <c r="L30" s="109" t="s">
        <v>35</v>
      </c>
      <c r="M30" s="109" t="s">
        <v>36</v>
      </c>
      <c r="N30" s="109" t="s">
        <v>37</v>
      </c>
      <c r="O30" s="109" t="s">
        <v>38</v>
      </c>
      <c r="P30" s="109" t="s">
        <v>39</v>
      </c>
      <c r="Q30" s="110" t="s">
        <v>40</v>
      </c>
      <c r="R30" s="122"/>
    </row>
    <row r="31" spans="2:26" ht="17.25" customHeight="1" x14ac:dyDescent="0.25">
      <c r="B31" s="121"/>
      <c r="C31" s="101" t="s">
        <v>60</v>
      </c>
      <c r="D31" s="104">
        <f>'CSS-FD equations'!B35</f>
        <v>20.092201026067297</v>
      </c>
      <c r="E31" s="105">
        <f>'CSS-FD equations'!C35</f>
        <v>24.092201026067297</v>
      </c>
      <c r="F31" s="105">
        <f>'CSS-FD equations'!D35</f>
        <v>17.786023655122612</v>
      </c>
      <c r="G31" s="105">
        <f>'CSS-FD equations'!E35</f>
        <v>14.779228192775236</v>
      </c>
      <c r="H31" s="105" t="str">
        <f>'CSS-FD equations'!F35</f>
        <v>&lt; 5</v>
      </c>
      <c r="I31" s="105" t="str">
        <f>'CSS-FD equations'!G35</f>
        <v>&lt; 5</v>
      </c>
      <c r="J31" s="124"/>
      <c r="K31" s="101" t="s">
        <v>60</v>
      </c>
      <c r="L31" s="111">
        <f>'CSS-FD equations'!B45</f>
        <v>20.154556242505731</v>
      </c>
      <c r="M31" s="111">
        <f>'CSS-FD equations'!C45</f>
        <v>12.721401686962921</v>
      </c>
      <c r="N31" s="111" t="str">
        <f>'CSS-FD equations'!D45</f>
        <v>&lt; 5</v>
      </c>
      <c r="O31" s="111" t="str">
        <f>'CSS-FD equations'!E45</f>
        <v>&lt; 5</v>
      </c>
      <c r="P31" s="111" t="str">
        <f>'CSS-FD equations'!F45</f>
        <v>&lt; 5</v>
      </c>
      <c r="Q31" s="112" t="str">
        <f>'CSS-FD equations'!G45</f>
        <v>&lt; 5</v>
      </c>
      <c r="R31" s="122"/>
    </row>
    <row r="32" spans="2:26" ht="17.25" customHeight="1" x14ac:dyDescent="0.25">
      <c r="B32" s="121"/>
      <c r="C32" s="98" t="s">
        <v>57</v>
      </c>
      <c r="D32" s="106">
        <f>'CSS-FD equations'!H36</f>
        <v>19.891954398738608</v>
      </c>
      <c r="E32" s="99"/>
      <c r="F32" s="99"/>
      <c r="G32" s="99"/>
      <c r="H32" s="99"/>
      <c r="I32" s="99"/>
      <c r="J32" s="124"/>
      <c r="K32" s="98" t="s">
        <v>57</v>
      </c>
      <c r="L32" s="106">
        <f>'CSS-FD equations'!H46</f>
        <v>9.7172123109226476</v>
      </c>
      <c r="M32" s="99"/>
      <c r="N32" s="99"/>
      <c r="O32" s="99"/>
      <c r="P32" s="99"/>
      <c r="Q32" s="99"/>
      <c r="R32" s="122"/>
    </row>
    <row r="33" spans="2:18" ht="17.25" customHeight="1" x14ac:dyDescent="0.25">
      <c r="B33" s="121"/>
      <c r="C33" s="98" t="s">
        <v>58</v>
      </c>
      <c r="D33" s="107">
        <f>'CSS-FD equations'!H39</f>
        <v>30.891954398738612</v>
      </c>
      <c r="E33" s="99"/>
      <c r="F33" s="99"/>
      <c r="G33" s="99"/>
      <c r="H33" s="99"/>
      <c r="I33" s="99"/>
      <c r="J33" s="124"/>
      <c r="K33" s="98" t="s">
        <v>58</v>
      </c>
      <c r="L33" s="107">
        <f>'CSS-FD equations'!H49</f>
        <v>19.820341273500116</v>
      </c>
      <c r="M33" s="99"/>
      <c r="N33" s="99"/>
      <c r="O33" s="99"/>
      <c r="P33" s="99"/>
      <c r="Q33" s="99"/>
      <c r="R33" s="122"/>
    </row>
    <row r="34" spans="2:18" ht="17.25" customHeight="1" x14ac:dyDescent="0.25">
      <c r="B34" s="121"/>
      <c r="C34" s="98" t="s">
        <v>59</v>
      </c>
      <c r="D34" s="108">
        <f>'CSS-FD equations'!H40</f>
        <v>23.812605038558495</v>
      </c>
      <c r="E34" s="99"/>
      <c r="F34" s="99"/>
      <c r="G34" s="99"/>
      <c r="H34" s="99"/>
      <c r="I34" s="99"/>
      <c r="J34" s="124"/>
      <c r="K34" s="98" t="s">
        <v>59</v>
      </c>
      <c r="L34" s="108" t="str">
        <f>'CSS-FD equations'!H50</f>
        <v>&lt; 15</v>
      </c>
      <c r="M34" s="99"/>
      <c r="N34" s="99"/>
      <c r="O34" s="99"/>
      <c r="P34" s="99"/>
      <c r="Q34" s="99"/>
      <c r="R34" s="122"/>
    </row>
    <row r="35" spans="2:18" x14ac:dyDescent="0.25">
      <c r="B35" s="125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7"/>
    </row>
    <row r="36" spans="2:18" x14ac:dyDescent="0.25"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</row>
    <row r="37" spans="2:18" x14ac:dyDescent="0.25"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</row>
    <row r="38" spans="2:18" x14ac:dyDescent="0.25">
      <c r="B38" s="54"/>
    </row>
    <row r="39" spans="2:18" x14ac:dyDescent="0.25">
      <c r="B39" s="54"/>
    </row>
    <row r="40" spans="2:18" x14ac:dyDescent="0.25">
      <c r="B40" s="54"/>
    </row>
    <row r="41" spans="2:18" x14ac:dyDescent="0.25">
      <c r="B41" s="54"/>
    </row>
    <row r="42" spans="2:18" x14ac:dyDescent="0.25">
      <c r="B42" s="54"/>
    </row>
    <row r="43" spans="2:18" x14ac:dyDescent="0.25">
      <c r="B43" s="54"/>
    </row>
    <row r="44" spans="2:18" x14ac:dyDescent="0.25">
      <c r="B44" s="54"/>
    </row>
    <row r="45" spans="2:18" x14ac:dyDescent="0.25">
      <c r="B45" s="54"/>
    </row>
    <row r="46" spans="2:18" x14ac:dyDescent="0.25">
      <c r="B46" s="54"/>
    </row>
    <row r="47" spans="2:18" x14ac:dyDescent="0.25">
      <c r="B47" s="54"/>
    </row>
    <row r="48" spans="2:18" x14ac:dyDescent="0.25">
      <c r="B48" s="54"/>
    </row>
    <row r="49" spans="2:25" x14ac:dyDescent="0.25">
      <c r="B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</row>
    <row r="50" spans="2:25" s="54" customFormat="1" x14ac:dyDescent="0.25"/>
    <row r="51" spans="2:25" s="54" customFormat="1" x14ac:dyDescent="0.25"/>
    <row r="52" spans="2:25" s="54" customFormat="1" x14ac:dyDescent="0.25"/>
    <row r="53" spans="2:25" s="54" customFormat="1" x14ac:dyDescent="0.25"/>
    <row r="54" spans="2:25" s="54" customFormat="1" x14ac:dyDescent="0.25">
      <c r="O54"/>
      <c r="P54"/>
      <c r="Q54"/>
      <c r="R54"/>
      <c r="S54"/>
      <c r="T54"/>
      <c r="U54"/>
      <c r="V54"/>
      <c r="W54"/>
      <c r="X54"/>
      <c r="Y54"/>
    </row>
    <row r="55" spans="2:25" x14ac:dyDescent="0.25">
      <c r="B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</row>
    <row r="56" spans="2:25" s="54" customFormat="1" x14ac:dyDescent="0.25"/>
    <row r="57" spans="2:25" s="54" customFormat="1" x14ac:dyDescent="0.25"/>
    <row r="58" spans="2:25" s="54" customFormat="1" x14ac:dyDescent="0.25">
      <c r="O58"/>
      <c r="P58"/>
      <c r="Q58"/>
      <c r="R58"/>
      <c r="S58"/>
      <c r="T58"/>
      <c r="U58"/>
      <c r="V58"/>
      <c r="W58"/>
      <c r="X58"/>
      <c r="Y58"/>
    </row>
    <row r="59" spans="2:25" x14ac:dyDescent="0.25">
      <c r="B59" s="54"/>
    </row>
    <row r="60" spans="2:25" x14ac:dyDescent="0.25">
      <c r="B60" s="54"/>
    </row>
    <row r="61" spans="2:25" x14ac:dyDescent="0.25">
      <c r="B61" s="54"/>
    </row>
  </sheetData>
  <sheetProtection algorithmName="SHA-512" hashValue="ve4/GwOWHyC8eqV19aa/EbOIYlA2ABQzTDL3FGTNpX3O57U2BMNkIhP9xy4E9qgXMH5R5rhhY7fnrOlrKL5RTw==" saltValue="e5znTIlI4h9BCbfs6vR4yg==" spinCount="100000" sheet="1" objects="1" scenarios="1" selectLockedCells="1" selectUnlockedCells="1"/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CSS-FD</vt:lpstr>
      <vt:lpstr>CSS-FD equations</vt:lpstr>
      <vt:lpstr>Notes CSS-FD</vt:lpstr>
      <vt:lpstr>Acoustics CSS-FD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Tran</dc:creator>
  <cp:lastModifiedBy>Peter Tran</cp:lastModifiedBy>
  <dcterms:created xsi:type="dcterms:W3CDTF">2016-09-15T03:33:21Z</dcterms:created>
  <dcterms:modified xsi:type="dcterms:W3CDTF">2017-06-21T08:40:23Z</dcterms:modified>
</cp:coreProperties>
</file>